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\Downloads\"/>
    </mc:Choice>
  </mc:AlternateContent>
  <bookViews>
    <workbookView xWindow="0" yWindow="0" windowWidth="19995" windowHeight="11385" tabRatio="743"/>
  </bookViews>
  <sheets>
    <sheet name="Custo dos postos de trabalho" sheetId="2" r:id="rId1"/>
    <sheet name="Adicionais (custos admin)" sheetId="6" r:id="rId2"/>
    <sheet name="Margens Diferenciadas" sheetId="5" r:id="rId3"/>
    <sheet name="Margem sobre venda" sheetId="1" r:id="rId4"/>
    <sheet name="Curiosidades" sheetId="7" r:id="rId5"/>
  </sheets>
  <calcPr calcId="152511"/>
</workbook>
</file>

<file path=xl/calcChain.xml><?xml version="1.0" encoding="utf-8"?>
<calcChain xmlns="http://schemas.openxmlformats.org/spreadsheetml/2006/main">
  <c r="C19" i="1" l="1"/>
  <c r="C17" i="1"/>
  <c r="C4" i="7" l="1"/>
  <c r="D17" i="6" l="1"/>
  <c r="C4" i="6"/>
  <c r="G14" i="6"/>
  <c r="G29" i="6" l="1"/>
  <c r="C29" i="6"/>
  <c r="H28" i="6"/>
  <c r="D28" i="6"/>
  <c r="H27" i="6"/>
  <c r="D27" i="6"/>
  <c r="H26" i="6"/>
  <c r="D26" i="6"/>
  <c r="H25" i="6"/>
  <c r="D25" i="6"/>
  <c r="H24" i="6"/>
  <c r="D24" i="6"/>
  <c r="H23" i="6"/>
  <c r="D23" i="6"/>
  <c r="H22" i="6"/>
  <c r="H29" i="6" s="1"/>
  <c r="D22" i="6"/>
  <c r="D29" i="6" s="1"/>
  <c r="K17" i="6"/>
  <c r="C17" i="6"/>
  <c r="L16" i="6"/>
  <c r="D16" i="6"/>
  <c r="L15" i="6"/>
  <c r="C15" i="6"/>
  <c r="L14" i="6"/>
  <c r="L13" i="6"/>
  <c r="L12" i="6"/>
  <c r="G12" i="6"/>
  <c r="G17" i="6" s="1"/>
  <c r="L11" i="6"/>
  <c r="L10" i="6"/>
  <c r="L17" i="6" l="1"/>
  <c r="C5" i="6" s="1"/>
  <c r="F4" i="6" s="1"/>
  <c r="E6" i="5" l="1"/>
  <c r="F6" i="5" s="1"/>
  <c r="E4" i="5"/>
  <c r="F4" i="5" s="1"/>
  <c r="E5" i="5"/>
  <c r="F5" i="5" s="1"/>
  <c r="E7" i="5"/>
  <c r="F7" i="5" s="1"/>
  <c r="E3" i="5"/>
  <c r="F3" i="5" s="1"/>
  <c r="C9" i="5"/>
  <c r="C10" i="5" l="1"/>
  <c r="C20" i="5"/>
  <c r="C9" i="1" l="1"/>
  <c r="I16" i="2" l="1"/>
  <c r="F16" i="2"/>
  <c r="F15" i="2"/>
  <c r="C14" i="2"/>
  <c r="I26" i="2" l="1"/>
  <c r="I27" i="2" s="1"/>
  <c r="C15" i="2" l="1"/>
  <c r="C16" i="2" s="1"/>
  <c r="C26" i="2"/>
  <c r="C27" i="2" s="1"/>
  <c r="D12" i="1" l="1"/>
  <c r="D16" i="1"/>
  <c r="D13" i="1"/>
  <c r="D15" i="1"/>
  <c r="F26" i="2"/>
  <c r="F27" i="2" s="1"/>
  <c r="G4" i="2" s="1"/>
  <c r="D14" i="1"/>
  <c r="D16" i="5" l="1"/>
  <c r="D14" i="5"/>
  <c r="D13" i="5"/>
  <c r="D15" i="5"/>
  <c r="C17" i="5" l="1"/>
  <c r="D17" i="5" l="1"/>
</calcChain>
</file>

<file path=xl/comments1.xml><?xml version="1.0" encoding="utf-8"?>
<comments xmlns="http://schemas.openxmlformats.org/spreadsheetml/2006/main">
  <authors>
    <author>Fernando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Fernando:</t>
        </r>
        <r>
          <rPr>
            <sz val="9"/>
            <color indexed="81"/>
            <rFont val="Tahoma"/>
            <family val="2"/>
          </rPr>
          <t xml:space="preserve">
http://www.tj.pr.gov.br/depat/dcp/depreciacao.htm</t>
        </r>
      </text>
    </comment>
  </commentList>
</comments>
</file>

<file path=xl/comments2.xml><?xml version="1.0" encoding="utf-8"?>
<comments xmlns="http://schemas.openxmlformats.org/spreadsheetml/2006/main">
  <authors>
    <author>KAP Informatica</author>
    <author>Fernando</author>
  </authors>
  <commentList>
    <comment ref="B10" authorId="0" shapeId="0">
      <text>
        <r>
          <rPr>
            <b/>
            <sz val="9"/>
            <color indexed="81"/>
            <rFont val="Segoe UI"/>
            <family val="2"/>
          </rPr>
          <t>KAP Informatica:</t>
        </r>
        <r>
          <rPr>
            <sz val="9"/>
            <color indexed="81"/>
            <rFont val="Segoe UI"/>
            <family val="2"/>
          </rPr>
          <t xml:space="preserve">
Equipamentos de informatica, celulares, radios, TVs e outros do administrativo</t>
        </r>
      </text>
    </comment>
    <comment ref="B11" authorId="1" shapeId="0">
      <text>
        <r>
          <rPr>
            <b/>
            <sz val="9"/>
            <color indexed="81"/>
            <rFont val="Tahoma"/>
            <family val="2"/>
          </rPr>
          <t>KAP Informatica:</t>
        </r>
        <r>
          <rPr>
            <sz val="9"/>
            <color indexed="81"/>
            <rFont val="Tahoma"/>
            <family val="2"/>
          </rPr>
          <t xml:space="preserve">
http://www.tj.pr.gov.br/depat/dcp/depreciacao.htm</t>
        </r>
      </text>
    </comment>
    <comment ref="F14" authorId="0" shapeId="0">
      <text>
        <r>
          <rPr>
            <b/>
            <sz val="9"/>
            <color indexed="81"/>
            <rFont val="Segoe UI"/>
            <family val="2"/>
          </rPr>
          <t>KAP Informatica:</t>
        </r>
        <r>
          <rPr>
            <sz val="9"/>
            <color indexed="81"/>
            <rFont val="Segoe UI"/>
            <family val="2"/>
          </rPr>
          <t xml:space="preserve">
A=B*H
area = base * altura
</t>
        </r>
      </text>
    </comment>
  </commentList>
</comments>
</file>

<file path=xl/sharedStrings.xml><?xml version="1.0" encoding="utf-8"?>
<sst xmlns="http://schemas.openxmlformats.org/spreadsheetml/2006/main" count="140" uniqueCount="96">
  <si>
    <t>Adicional %</t>
  </si>
  <si>
    <t>Outros Impostos %</t>
  </si>
  <si>
    <t>Comissão %</t>
  </si>
  <si>
    <t>ICMS %</t>
  </si>
  <si>
    <t>Custo R$</t>
  </si>
  <si>
    <t>Valor Negociado R$</t>
  </si>
  <si>
    <t>Valores</t>
  </si>
  <si>
    <t>Fator = ( 100 - todos percentuais ) / 100</t>
  </si>
  <si>
    <t>Valor Final = Custo / Fator</t>
  </si>
  <si>
    <t>%</t>
  </si>
  <si>
    <t>Valor da maquina</t>
  </si>
  <si>
    <t>Taxa de depreciação</t>
  </si>
  <si>
    <t>Carga horaria diaria</t>
  </si>
  <si>
    <t xml:space="preserve">Dias uteis no ano </t>
  </si>
  <si>
    <t>Horas de trabalho anual</t>
  </si>
  <si>
    <t>Custo de depreciação anual</t>
  </si>
  <si>
    <t>DEPRECIAÇÃO MAQUINA</t>
  </si>
  <si>
    <t>Largura</t>
  </si>
  <si>
    <t>Comprimento</t>
  </si>
  <si>
    <t>Custo M²</t>
  </si>
  <si>
    <t>Dias uteis mês</t>
  </si>
  <si>
    <t>Horas uteis mês</t>
  </si>
  <si>
    <t>CUSTO CONSUMO ENERGIA</t>
  </si>
  <si>
    <t>Valor KW/h na conta de luz</t>
  </si>
  <si>
    <t>Potencia da maquina KW</t>
  </si>
  <si>
    <t>Custo hora com energia</t>
  </si>
  <si>
    <t>LEVANTAMENTO DE CUSTO HORA MAQUINA</t>
  </si>
  <si>
    <t>CUSTO DE MANUTENÇÃO MAQUINA</t>
  </si>
  <si>
    <t>Valor gasto no ano anterior</t>
  </si>
  <si>
    <t>CUSTO COM CONSUMIVEIS</t>
  </si>
  <si>
    <t>Valor previsto no ano</t>
  </si>
  <si>
    <t>LEGENDA</t>
  </si>
  <si>
    <t>CALCULO DA AREA OCUPADA (ALUGUEL)</t>
  </si>
  <si>
    <t>Fator</t>
  </si>
  <si>
    <t>Descrição</t>
  </si>
  <si>
    <t>Legenda</t>
  </si>
  <si>
    <t>não alterar</t>
  </si>
  <si>
    <t>pode ser alterado</t>
  </si>
  <si>
    <t>Custo hora ocupação</t>
  </si>
  <si>
    <t>Custo hora depreciação</t>
  </si>
  <si>
    <t>Custo hora manutenção maquina</t>
  </si>
  <si>
    <t>Custo hora consumiveis</t>
  </si>
  <si>
    <t>TOTAL CUSTO HORA MAQUINA</t>
  </si>
  <si>
    <t>CUSTO OPERADOR</t>
  </si>
  <si>
    <t>NUMERO DE OPERADORES</t>
  </si>
  <si>
    <t>Media Salarial Produção</t>
  </si>
  <si>
    <t>Custo hora operadores</t>
  </si>
  <si>
    <t>SO ALTERE OS CAMPOS COM FUNDO AMARELO</t>
  </si>
  <si>
    <t>NÃO ALTERAR CAMPOS COM FUNDO CINZA</t>
  </si>
  <si>
    <t>Materia Prima</t>
  </si>
  <si>
    <t>Serviços</t>
  </si>
  <si>
    <t>Agregados</t>
  </si>
  <si>
    <t>Insumos</t>
  </si>
  <si>
    <t>Operações</t>
  </si>
  <si>
    <t>Serviço de terceiros</t>
  </si>
  <si>
    <t>Valor Final = Soma dos Custos</t>
  </si>
  <si>
    <t>Custo</t>
  </si>
  <si>
    <t>% Marg.</t>
  </si>
  <si>
    <t>Vlr Fim</t>
  </si>
  <si>
    <t xml:space="preserve">Marg. % alcançada </t>
  </si>
  <si>
    <t>Marg. % Prog.</t>
  </si>
  <si>
    <t>Preço Venda R$</t>
  </si>
  <si>
    <t>Preço Custo R$</t>
  </si>
  <si>
    <t>Lembrando que estas formação de custos administrativos é somente uma forma de ajudar na elaboração destes...</t>
  </si>
  <si>
    <t>CUSTOS ADMINISTRATIVOS</t>
  </si>
  <si>
    <t>RECEITA ANUAL</t>
  </si>
  <si>
    <t>% DE CUSTO ADMINISTRATIVO A APLICAR</t>
  </si>
  <si>
    <t>DESPESAS ANUAIS</t>
  </si>
  <si>
    <t>NÃO ALTERAR CAMPOS COM FUNCO CINZA</t>
  </si>
  <si>
    <t>DEPRECIAÇÃO MAQUINAS ADMINISTRATIVAS</t>
  </si>
  <si>
    <t>CALCULO DA AREA OCUPADA ANUAL</t>
  </si>
  <si>
    <t>OUTROS CUSTOS</t>
  </si>
  <si>
    <t>O QUE</t>
  </si>
  <si>
    <t>ANUAL</t>
  </si>
  <si>
    <t>MÊS</t>
  </si>
  <si>
    <t>Valor em eletronicos</t>
  </si>
  <si>
    <t>Energia e Agua</t>
  </si>
  <si>
    <t>Telefone e Internet</t>
  </si>
  <si>
    <t>Meses</t>
  </si>
  <si>
    <t>Despesas postais</t>
  </si>
  <si>
    <t>Valor aluguel MÊS</t>
  </si>
  <si>
    <t>Material de escritorio</t>
  </si>
  <si>
    <t>Area alugada</t>
  </si>
  <si>
    <t>Material limpeza</t>
  </si>
  <si>
    <t>Valor depreciado por mês</t>
  </si>
  <si>
    <t>IPTU e outros</t>
  </si>
  <si>
    <t>Custo anual</t>
  </si>
  <si>
    <t>CUSTO DE MANUTENÇÃO ADMINISTRATIVA</t>
  </si>
  <si>
    <t>FOLHA DE PAGAMENTO MÊS</t>
  </si>
  <si>
    <t>Valor gasto MÊS</t>
  </si>
  <si>
    <t>Folha de pagamento MÊS</t>
  </si>
  <si>
    <t>13 salario</t>
  </si>
  <si>
    <t>RECEITA MENSAL</t>
  </si>
  <si>
    <t>Converter minutos em horas</t>
  </si>
  <si>
    <t>minutos</t>
  </si>
  <si>
    <t>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</si>
</sst>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_ ;\-#,##0\ "/>
    <numFmt numFmtId="165" formatCode="#,##0.00_ ;\-#,##0.00\ "/>
    <numFmt numFmtId="166" formatCode="###0.00;\-###0.00"/>
    <numFmt numFmtId="167" formatCode="_-&quot;R$&quot;* #,##0.00_-;\-&quot;R$&quot;* #,##0.00_-;_-&quot;R$&quot;* &quot;-&quot;??_-;_-@_-"/>
    <numFmt numFmtId="168" formatCode="[h]:mm:ss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703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right" vertical="center"/>
    </xf>
    <xf numFmtId="0" fontId="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44" fontId="7" fillId="4" borderId="1" xfId="2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44" fontId="9" fillId="4" borderId="1" xfId="2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Protection="1"/>
    <xf numFmtId="0" fontId="6" fillId="2" borderId="1" xfId="0" applyFont="1" applyFill="1" applyBorder="1" applyProtection="1"/>
    <xf numFmtId="0" fontId="6" fillId="2" borderId="1" xfId="0" applyFont="1" applyFill="1" applyBorder="1" applyAlignment="1" applyProtection="1">
      <alignment horizontal="right"/>
    </xf>
    <xf numFmtId="0" fontId="2" fillId="0" borderId="0" xfId="0" applyFont="1" applyProtection="1"/>
    <xf numFmtId="0" fontId="0" fillId="4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left" vertical="center"/>
    </xf>
    <xf numFmtId="0" fontId="0" fillId="5" borderId="1" xfId="0" applyFont="1" applyFill="1" applyBorder="1" applyAlignment="1" applyProtection="1">
      <alignment horizontal="center" vertical="center"/>
    </xf>
    <xf numFmtId="44" fontId="9" fillId="4" borderId="1" xfId="2" applyNumberFormat="1" applyFont="1" applyFill="1" applyBorder="1" applyAlignment="1" applyProtection="1">
      <alignment horizontal="center" vertical="center"/>
    </xf>
    <xf numFmtId="44" fontId="7" fillId="0" borderId="0" xfId="0" applyNumberFormat="1" applyFont="1" applyAlignment="1" applyProtection="1">
      <alignment horizontal="center" vertical="center"/>
    </xf>
    <xf numFmtId="0" fontId="0" fillId="0" borderId="0" xfId="0" applyFont="1" applyProtection="1"/>
    <xf numFmtId="0" fontId="0" fillId="0" borderId="1" xfId="0" applyFont="1" applyBorder="1" applyProtection="1"/>
    <xf numFmtId="0" fontId="0" fillId="5" borderId="2" xfId="0" applyNumberFormat="1" applyFont="1" applyFill="1" applyBorder="1" applyAlignment="1" applyProtection="1">
      <alignment horizontal="center"/>
      <protection locked="0"/>
    </xf>
    <xf numFmtId="0" fontId="0" fillId="5" borderId="1" xfId="0" applyFont="1" applyFill="1" applyBorder="1" applyProtection="1"/>
    <xf numFmtId="0" fontId="0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8" fillId="6" borderId="5" xfId="0" applyFont="1" applyFill="1" applyBorder="1" applyAlignment="1" applyProtection="1">
      <alignment horizontal="center"/>
    </xf>
    <xf numFmtId="0" fontId="8" fillId="6" borderId="4" xfId="0" applyFont="1" applyFill="1" applyBorder="1" applyAlignment="1" applyProtection="1">
      <alignment horizontal="center"/>
    </xf>
    <xf numFmtId="0" fontId="13" fillId="5" borderId="2" xfId="0" applyNumberFormat="1" applyFont="1" applyFill="1" applyBorder="1" applyAlignment="1" applyProtection="1">
      <alignment horizontal="center"/>
      <protection locked="0"/>
    </xf>
    <xf numFmtId="39" fontId="11" fillId="6" borderId="1" xfId="1" applyNumberFormat="1" applyFont="1" applyFill="1" applyBorder="1" applyAlignment="1" applyProtection="1">
      <alignment horizontal="center"/>
    </xf>
    <xf numFmtId="39" fontId="11" fillId="6" borderId="1" xfId="2" applyNumberFormat="1" applyFont="1" applyFill="1" applyBorder="1" applyAlignment="1" applyProtection="1">
      <alignment horizontal="center"/>
    </xf>
    <xf numFmtId="165" fontId="11" fillId="6" borderId="1" xfId="2" applyNumberFormat="1" applyFont="1" applyFill="1" applyBorder="1" applyAlignment="1" applyProtection="1">
      <alignment horizontal="center" vertical="top"/>
      <protection locked="0"/>
    </xf>
    <xf numFmtId="0" fontId="8" fillId="6" borderId="1" xfId="0" applyFont="1" applyFill="1" applyBorder="1" applyAlignment="1" applyProtection="1">
      <alignment horizontal="center"/>
    </xf>
    <xf numFmtId="164" fontId="1" fillId="5" borderId="1" xfId="3" applyNumberFormat="1" applyFont="1" applyFill="1" applyBorder="1" applyAlignment="1" applyProtection="1">
      <alignment horizontal="center"/>
    </xf>
    <xf numFmtId="164" fontId="15" fillId="5" borderId="1" xfId="3" applyNumberFormat="1" applyFont="1" applyFill="1" applyBorder="1" applyAlignment="1" applyProtection="1">
      <alignment horizontal="center"/>
      <protection locked="0"/>
    </xf>
    <xf numFmtId="165" fontId="11" fillId="6" borderId="1" xfId="2" applyNumberFormat="1" applyFont="1" applyFill="1" applyBorder="1" applyAlignment="1" applyProtection="1">
      <alignment horizontal="center" vertical="top"/>
    </xf>
    <xf numFmtId="165" fontId="0" fillId="0" borderId="0" xfId="0" applyNumberFormat="1" applyFont="1" applyAlignment="1" applyProtection="1">
      <alignment horizontal="center"/>
    </xf>
    <xf numFmtId="39" fontId="9" fillId="5" borderId="1" xfId="3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 applyProtection="1">
      <alignment horizontal="right"/>
    </xf>
    <xf numFmtId="39" fontId="11" fillId="3" borderId="0" xfId="1" applyNumberFormat="1" applyFont="1" applyFill="1" applyBorder="1" applyAlignment="1" applyProtection="1">
      <alignment horizontal="center"/>
    </xf>
    <xf numFmtId="39" fontId="11" fillId="3" borderId="0" xfId="2" applyNumberFormat="1" applyFont="1" applyFill="1" applyBorder="1" applyAlignment="1" applyProtection="1">
      <alignment horizontal="center"/>
    </xf>
    <xf numFmtId="39" fontId="12" fillId="3" borderId="0" xfId="2" applyNumberFormat="1" applyFont="1" applyFill="1" applyBorder="1" applyAlignment="1" applyProtection="1">
      <alignment horizontal="center"/>
    </xf>
    <xf numFmtId="0" fontId="0" fillId="3" borderId="0" xfId="0" applyFont="1" applyFill="1" applyBorder="1" applyAlignment="1" applyProtection="1">
      <alignment horizontal="center"/>
    </xf>
    <xf numFmtId="39" fontId="9" fillId="3" borderId="0" xfId="3" applyNumberFormat="1" applyFont="1" applyFill="1" applyBorder="1" applyAlignment="1" applyProtection="1">
      <alignment horizontal="center"/>
      <protection locked="0"/>
    </xf>
    <xf numFmtId="0" fontId="0" fillId="3" borderId="0" xfId="0" applyFill="1" applyProtection="1"/>
    <xf numFmtId="164" fontId="1" fillId="3" borderId="0" xfId="3" applyNumberFormat="1" applyFont="1" applyFill="1" applyBorder="1" applyAlignment="1" applyProtection="1">
      <alignment horizontal="center"/>
    </xf>
    <xf numFmtId="165" fontId="1" fillId="3" borderId="0" xfId="3" applyNumberFormat="1" applyFont="1" applyFill="1" applyBorder="1" applyAlignment="1" applyProtection="1">
      <alignment horizontal="center"/>
    </xf>
    <xf numFmtId="0" fontId="7" fillId="3" borderId="0" xfId="0" applyFont="1" applyFill="1" applyAlignment="1" applyProtection="1">
      <alignment horizontal="center"/>
    </xf>
    <xf numFmtId="165" fontId="11" fillId="3" borderId="0" xfId="2" applyNumberFormat="1" applyFont="1" applyFill="1" applyBorder="1" applyAlignment="1" applyProtection="1">
      <alignment horizontal="center" vertical="top"/>
    </xf>
    <xf numFmtId="0" fontId="0" fillId="0" borderId="3" xfId="0" applyFont="1" applyBorder="1" applyAlignment="1" applyProtection="1"/>
    <xf numFmtId="0" fontId="0" fillId="0" borderId="1" xfId="0" applyFont="1" applyBorder="1" applyAlignment="1" applyProtection="1"/>
    <xf numFmtId="0" fontId="0" fillId="6" borderId="1" xfId="0" applyFill="1" applyBorder="1" applyAlignment="1" applyProtection="1">
      <alignment horizontal="center"/>
    </xf>
    <xf numFmtId="165" fontId="1" fillId="6" borderId="1" xfId="3" applyNumberFormat="1" applyFont="1" applyFill="1" applyBorder="1" applyAlignment="1" applyProtection="1">
      <alignment horizontal="center"/>
    </xf>
    <xf numFmtId="165" fontId="15" fillId="6" borderId="1" xfId="3" applyNumberFormat="1" applyFont="1" applyFill="1" applyBorder="1" applyAlignment="1" applyProtection="1">
      <alignment horizontal="center"/>
    </xf>
    <xf numFmtId="165" fontId="15" fillId="6" borderId="1" xfId="3" applyNumberFormat="1" applyFont="1" applyFill="1" applyBorder="1" applyAlignment="1" applyProtection="1">
      <alignment horizontal="center"/>
      <protection locked="0"/>
    </xf>
    <xf numFmtId="0" fontId="0" fillId="6" borderId="1" xfId="0" applyFont="1" applyFill="1" applyBorder="1" applyProtection="1"/>
    <xf numFmtId="39" fontId="16" fillId="6" borderId="1" xfId="2" applyNumberFormat="1" applyFont="1" applyFill="1" applyBorder="1" applyAlignment="1" applyProtection="1">
      <alignment horizontal="center"/>
    </xf>
    <xf numFmtId="166" fontId="16" fillId="6" borderId="1" xfId="2" applyNumberFormat="1" applyFont="1" applyFill="1" applyBorder="1" applyAlignment="1" applyProtection="1">
      <alignment horizontal="center"/>
    </xf>
    <xf numFmtId="0" fontId="0" fillId="0" borderId="0" xfId="0" applyFont="1" applyBorder="1" applyProtection="1"/>
    <xf numFmtId="0" fontId="13" fillId="6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14" fillId="5" borderId="1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/>
    </xf>
    <xf numFmtId="0" fontId="0" fillId="6" borderId="2" xfId="0" applyFont="1" applyFill="1" applyBorder="1" applyAlignment="1" applyProtection="1"/>
    <xf numFmtId="0" fontId="5" fillId="0" borderId="0" xfId="0" applyFont="1" applyAlignment="1" applyProtection="1">
      <alignment horizontal="left" vertical="center"/>
    </xf>
    <xf numFmtId="165" fontId="11" fillId="6" borderId="1" xfId="0" applyNumberFormat="1" applyFont="1" applyFill="1" applyBorder="1" applyProtection="1"/>
    <xf numFmtId="0" fontId="19" fillId="0" borderId="1" xfId="0" applyFont="1" applyBorder="1" applyAlignment="1" applyProtection="1">
      <alignment horizontal="left"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</xf>
    <xf numFmtId="44" fontId="7" fillId="4" borderId="2" xfId="2" applyFont="1" applyFill="1" applyBorder="1" applyAlignment="1" applyProtection="1">
      <alignment horizontal="center" vertical="center"/>
      <protection locked="0"/>
    </xf>
    <xf numFmtId="9" fontId="7" fillId="4" borderId="2" xfId="1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165" fontId="7" fillId="5" borderId="12" xfId="2" applyNumberFormat="1" applyFont="1" applyFill="1" applyBorder="1" applyAlignment="1" applyProtection="1">
      <alignment horizontal="center" vertical="center"/>
      <protection locked="0"/>
    </xf>
    <xf numFmtId="9" fontId="7" fillId="5" borderId="12" xfId="1" applyFont="1" applyFill="1" applyBorder="1" applyAlignment="1" applyProtection="1">
      <alignment horizontal="center" vertical="center"/>
      <protection locked="0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</xf>
    <xf numFmtId="44" fontId="9" fillId="4" borderId="13" xfId="2" applyFont="1" applyFill="1" applyBorder="1" applyAlignment="1" applyProtection="1">
      <alignment horizontal="center" vertical="center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</xf>
    <xf numFmtId="0" fontId="19" fillId="0" borderId="2" xfId="0" applyFont="1" applyBorder="1" applyAlignment="1" applyProtection="1">
      <alignment horizontal="left" vertical="center"/>
    </xf>
    <xf numFmtId="0" fontId="20" fillId="4" borderId="4" xfId="0" applyFont="1" applyFill="1" applyBorder="1" applyAlignment="1" applyProtection="1">
      <alignment horizontal="center" vertical="center"/>
    </xf>
    <xf numFmtId="0" fontId="20" fillId="5" borderId="1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right" vertical="center"/>
    </xf>
    <xf numFmtId="0" fontId="7" fillId="4" borderId="13" xfId="0" applyFont="1" applyFill="1" applyBorder="1" applyAlignment="1" applyProtection="1">
      <alignment horizontal="center" vertical="center"/>
    </xf>
    <xf numFmtId="44" fontId="7" fillId="5" borderId="12" xfId="2" applyFont="1" applyFill="1" applyBorder="1" applyAlignment="1" applyProtection="1">
      <alignment horizontal="center" vertical="center"/>
      <protection locked="0"/>
    </xf>
    <xf numFmtId="0" fontId="0" fillId="10" borderId="5" xfId="0" applyFill="1" applyBorder="1" applyAlignment="1"/>
    <xf numFmtId="0" fontId="0" fillId="10" borderId="7" xfId="0" applyFill="1" applyBorder="1" applyAlignment="1"/>
    <xf numFmtId="0" fontId="0" fillId="10" borderId="8" xfId="0" applyFill="1" applyBorder="1" applyAlignment="1"/>
    <xf numFmtId="0" fontId="0" fillId="10" borderId="10" xfId="0" applyFill="1" applyBorder="1"/>
    <xf numFmtId="0" fontId="0" fillId="0" borderId="2" xfId="0" applyBorder="1"/>
    <xf numFmtId="0" fontId="0" fillId="2" borderId="1" xfId="0" applyFill="1" applyBorder="1"/>
    <xf numFmtId="0" fontId="0" fillId="11" borderId="1" xfId="0" applyFill="1" applyBorder="1"/>
    <xf numFmtId="168" fontId="0" fillId="11" borderId="1" xfId="0" applyNumberFormat="1" applyFill="1" applyBorder="1"/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164" fontId="5" fillId="5" borderId="12" xfId="3" applyNumberFormat="1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</xf>
    <xf numFmtId="0" fontId="10" fillId="2" borderId="22" xfId="0" applyFont="1" applyFill="1" applyBorder="1" applyAlignment="1" applyProtection="1">
      <alignment horizontal="center" vertical="center"/>
    </xf>
    <xf numFmtId="44" fontId="23" fillId="9" borderId="18" xfId="0" applyNumberFormat="1" applyFont="1" applyFill="1" applyBorder="1" applyAlignment="1" applyProtection="1">
      <alignment horizontal="center" vertical="center"/>
    </xf>
    <xf numFmtId="44" fontId="23" fillId="9" borderId="19" xfId="0" applyNumberFormat="1" applyFont="1" applyFill="1" applyBorder="1" applyAlignment="1" applyProtection="1">
      <alignment horizontal="center" vertical="center"/>
    </xf>
    <xf numFmtId="44" fontId="23" fillId="9" borderId="21" xfId="0" applyNumberFormat="1" applyFont="1" applyFill="1" applyBorder="1" applyAlignment="1" applyProtection="1">
      <alignment horizontal="center" vertical="center"/>
    </xf>
    <xf numFmtId="44" fontId="23" fillId="9" borderId="22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10" fillId="8" borderId="3" xfId="0" applyFont="1" applyFill="1" applyBorder="1" applyAlignment="1" applyProtection="1">
      <alignment horizontal="center" vertical="center"/>
    </xf>
    <xf numFmtId="0" fontId="10" fillId="8" borderId="11" xfId="0" applyFont="1" applyFill="1" applyBorder="1" applyAlignment="1" applyProtection="1">
      <alignment horizontal="center" vertical="center"/>
    </xf>
    <xf numFmtId="0" fontId="10" fillId="8" borderId="2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44" fontId="10" fillId="4" borderId="13" xfId="2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 applyProtection="1">
      <alignment horizontal="center" vertical="center"/>
    </xf>
    <xf numFmtId="44" fontId="11" fillId="4" borderId="1" xfId="0" applyNumberFormat="1" applyFont="1" applyFill="1" applyBorder="1" applyAlignment="1" applyProtection="1">
      <alignment horizontal="center" vertical="center"/>
    </xf>
    <xf numFmtId="44" fontId="10" fillId="5" borderId="12" xfId="2" applyFont="1" applyFill="1" applyBorder="1" applyAlignment="1" applyProtection="1">
      <alignment horizontal="center" vertical="center"/>
      <protection locked="0"/>
    </xf>
    <xf numFmtId="167" fontId="8" fillId="2" borderId="5" xfId="0" applyNumberFormat="1" applyFont="1" applyFill="1" applyBorder="1" applyAlignment="1" applyProtection="1">
      <alignment horizontal="center" vertical="center"/>
    </xf>
    <xf numFmtId="167" fontId="8" fillId="2" borderId="7" xfId="0" applyNumberFormat="1" applyFont="1" applyFill="1" applyBorder="1" applyAlignment="1" applyProtection="1">
      <alignment horizontal="center" vertical="center"/>
    </xf>
    <xf numFmtId="167" fontId="8" fillId="2" borderId="8" xfId="0" applyNumberFormat="1" applyFont="1" applyFill="1" applyBorder="1" applyAlignment="1" applyProtection="1">
      <alignment horizontal="center" vertical="center"/>
    </xf>
    <xf numFmtId="9" fontId="24" fillId="9" borderId="16" xfId="1" applyFont="1" applyFill="1" applyBorder="1" applyAlignment="1" applyProtection="1">
      <alignment horizontal="center" vertical="center"/>
    </xf>
    <xf numFmtId="0" fontId="10" fillId="8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44" fontId="7" fillId="5" borderId="12" xfId="0" applyNumberFormat="1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44" fontId="9" fillId="4" borderId="3" xfId="2" applyFont="1" applyFill="1" applyBorder="1" applyAlignment="1" applyProtection="1">
      <alignment horizontal="center" vertical="center"/>
    </xf>
    <xf numFmtId="44" fontId="9" fillId="4" borderId="2" xfId="2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/>
    </xf>
    <xf numFmtId="0" fontId="17" fillId="5" borderId="5" xfId="0" applyFont="1" applyFill="1" applyBorder="1" applyAlignment="1" applyProtection="1">
      <alignment horizontal="center" vertical="center"/>
    </xf>
    <xf numFmtId="0" fontId="17" fillId="5" borderId="7" xfId="0" applyFont="1" applyFill="1" applyBorder="1" applyAlignment="1" applyProtection="1">
      <alignment horizontal="center" vertical="center"/>
    </xf>
    <xf numFmtId="0" fontId="17" fillId="5" borderId="8" xfId="0" applyFont="1" applyFill="1" applyBorder="1" applyAlignment="1" applyProtection="1">
      <alignment horizontal="center" vertical="center"/>
    </xf>
    <xf numFmtId="0" fontId="17" fillId="5" borderId="6" xfId="0" applyFont="1" applyFill="1" applyBorder="1" applyAlignment="1" applyProtection="1">
      <alignment horizontal="center" vertical="center"/>
    </xf>
    <xf numFmtId="0" fontId="17" fillId="5" borderId="9" xfId="0" applyFont="1" applyFill="1" applyBorder="1" applyAlignment="1" applyProtection="1">
      <alignment horizontal="center" vertical="center"/>
    </xf>
    <xf numFmtId="0" fontId="17" fillId="5" borderId="10" xfId="0" applyFont="1" applyFill="1" applyBorder="1" applyAlignment="1" applyProtection="1">
      <alignment horizontal="center" vertical="center"/>
    </xf>
  </cellXfs>
  <cellStyles count="4">
    <cellStyle name="Moeda" xfId="2" builtinId="4"/>
    <cellStyle name="Normal" xfId="0" builtinId="0"/>
    <cellStyle name="Porcentagem" xfId="1" builtinId="5"/>
    <cellStyle name="Vírgula" xfId="3" builtinId="3"/>
  </cellStyles>
  <dxfs count="0"/>
  <tableStyles count="0" defaultTableStyle="TableStyleMedium9" defaultPivotStyle="PivotStyleLight16"/>
  <colors>
    <mruColors>
      <color rgb="FF007033"/>
      <color rgb="FFFFFF99"/>
      <color rgb="FF220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174545</xdr:colOff>
      <xdr:row>0</xdr:row>
      <xdr:rowOff>47625</xdr:rowOff>
    </xdr:from>
    <xdr:to>
      <xdr:col>20</xdr:col>
      <xdr:colOff>48717</xdr:colOff>
      <xdr:row>25</xdr:row>
      <xdr:rowOff>38100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2320" y="47625"/>
          <a:ext cx="7036972" cy="4752975"/>
        </a:xfrm>
        <a:prstGeom prst="rect">
          <a:avLst/>
        </a:prstGeom>
      </xdr:spPr>
    </xdr:pic>
    <xdr:clientData/>
  </xdr:twoCellAnchor>
  <xdr:twoCellAnchor>
    <xdr:from>
      <xdr:col>19</xdr:col>
      <xdr:colOff>38100</xdr:colOff>
      <xdr:row>13</xdr:row>
      <xdr:rowOff>9525</xdr:rowOff>
    </xdr:from>
    <xdr:to>
      <xdr:col>19</xdr:col>
      <xdr:colOff>578100</xdr:colOff>
      <xdr:row>13</xdr:row>
      <xdr:rowOff>152400</xdr:rowOff>
    </xdr:to>
    <xdr:sp macro="" textlink="$D$13">
      <xdr:nvSpPr>
        <xdr:cNvPr id="3" name="Retângulo 2"/>
        <xdr:cNvSpPr/>
      </xdr:nvSpPr>
      <xdr:spPr>
        <a:xfrm>
          <a:off x="11763375" y="2676525"/>
          <a:ext cx="540000" cy="14287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rIns="0" bIns="36000" rtlCol="0" anchor="ctr" anchorCtr="1"/>
        <a:lstStyle/>
        <a:p>
          <a:pPr algn="r"/>
          <a:fld id="{86A28511-6D6E-4437-8A1C-DB2A370A4773}" type="TxLink">
            <a:rPr lang="en-US" sz="800" b="1" i="0" u="none" strike="noStrike">
              <a:solidFill>
                <a:srgbClr val="2205F5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pPr algn="r"/>
            <a:t>75,76</a:t>
          </a:fld>
          <a:endParaRPr lang="pt-BR" sz="800" b="1">
            <a:solidFill>
              <a:srgbClr val="2205F5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19</xdr:col>
      <xdr:colOff>38100</xdr:colOff>
      <xdr:row>13</xdr:row>
      <xdr:rowOff>152400</xdr:rowOff>
    </xdr:from>
    <xdr:to>
      <xdr:col>19</xdr:col>
      <xdr:colOff>578100</xdr:colOff>
      <xdr:row>14</xdr:row>
      <xdr:rowOff>104775</xdr:rowOff>
    </xdr:to>
    <xdr:sp macro="" textlink="$D$14">
      <xdr:nvSpPr>
        <xdr:cNvPr id="4" name="Retângulo 3"/>
        <xdr:cNvSpPr/>
      </xdr:nvSpPr>
      <xdr:spPr>
        <a:xfrm>
          <a:off x="11763375" y="2819400"/>
          <a:ext cx="540000" cy="14287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rIns="0" bIns="36000" rtlCol="0" anchor="ctr" anchorCtr="1"/>
        <a:lstStyle/>
        <a:p>
          <a:pPr algn="r"/>
          <a:fld id="{FEAA8BB0-5131-4037-B22F-C9AA3B5BEC6E}" type="TxLink">
            <a:rPr lang="en-US" sz="800" b="1" i="0" u="none" strike="noStrike">
              <a:solidFill>
                <a:srgbClr val="2205F5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pPr algn="r"/>
            <a:t>257,58</a:t>
          </a:fld>
          <a:endParaRPr lang="pt-BR" sz="800" b="1">
            <a:solidFill>
              <a:srgbClr val="2205F5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19</xdr:col>
      <xdr:colOff>38100</xdr:colOff>
      <xdr:row>14</xdr:row>
      <xdr:rowOff>114300</xdr:rowOff>
    </xdr:from>
    <xdr:to>
      <xdr:col>19</xdr:col>
      <xdr:colOff>578100</xdr:colOff>
      <xdr:row>15</xdr:row>
      <xdr:rowOff>66675</xdr:rowOff>
    </xdr:to>
    <xdr:sp macro="" textlink="$D$15">
      <xdr:nvSpPr>
        <xdr:cNvPr id="5" name="Retângulo 4"/>
        <xdr:cNvSpPr/>
      </xdr:nvSpPr>
      <xdr:spPr>
        <a:xfrm>
          <a:off x="11763375" y="2971800"/>
          <a:ext cx="540000" cy="14287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rIns="0" bIns="36000" rtlCol="0" anchor="ctr" anchorCtr="1"/>
        <a:lstStyle/>
        <a:p>
          <a:pPr algn="r"/>
          <a:fld id="{8CB27C67-D93E-42AB-B544-A1AA9FCC9A1D}" type="TxLink">
            <a:rPr lang="en-US" sz="800" b="1" i="0" u="none" strike="noStrike">
              <a:solidFill>
                <a:srgbClr val="2205F5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pPr algn="r"/>
            <a:t>151,52</a:t>
          </a:fld>
          <a:endParaRPr lang="pt-BR" sz="800" b="1">
            <a:solidFill>
              <a:srgbClr val="2205F5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19</xdr:col>
      <xdr:colOff>38100</xdr:colOff>
      <xdr:row>15</xdr:row>
      <xdr:rowOff>66675</xdr:rowOff>
    </xdr:from>
    <xdr:to>
      <xdr:col>19</xdr:col>
      <xdr:colOff>578100</xdr:colOff>
      <xdr:row>16</xdr:row>
      <xdr:rowOff>19050</xdr:rowOff>
    </xdr:to>
    <xdr:sp macro="" textlink="$D$16">
      <xdr:nvSpPr>
        <xdr:cNvPr id="6" name="Retângulo 5"/>
        <xdr:cNvSpPr/>
      </xdr:nvSpPr>
      <xdr:spPr>
        <a:xfrm>
          <a:off x="11763375" y="3114675"/>
          <a:ext cx="540000" cy="14287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rIns="0" bIns="36000" rtlCol="0" anchor="ctr" anchorCtr="1"/>
        <a:lstStyle/>
        <a:p>
          <a:pPr algn="r"/>
          <a:fld id="{99AA58B3-7C48-4FC7-B0C7-3B9CF2652FD0}" type="TxLink">
            <a:rPr lang="en-US" sz="800" b="1" i="0" u="none" strike="noStrike">
              <a:solidFill>
                <a:srgbClr val="2205F5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pPr algn="r"/>
            <a:t>75,76</a:t>
          </a:fld>
          <a:endParaRPr lang="pt-BR" sz="800" b="1">
            <a:solidFill>
              <a:srgbClr val="2205F5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19</xdr:col>
      <xdr:colOff>38100</xdr:colOff>
      <xdr:row>16</xdr:row>
      <xdr:rowOff>28575</xdr:rowOff>
    </xdr:from>
    <xdr:to>
      <xdr:col>19</xdr:col>
      <xdr:colOff>578100</xdr:colOff>
      <xdr:row>16</xdr:row>
      <xdr:rowOff>171450</xdr:rowOff>
    </xdr:to>
    <xdr:sp macro="" textlink="$D$17">
      <xdr:nvSpPr>
        <xdr:cNvPr id="7" name="Retângulo 6"/>
        <xdr:cNvSpPr/>
      </xdr:nvSpPr>
      <xdr:spPr>
        <a:xfrm>
          <a:off x="11763375" y="3267075"/>
          <a:ext cx="540000" cy="14287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rIns="0" bIns="36000" rtlCol="0" anchor="ctr" anchorCtr="1"/>
        <a:lstStyle/>
        <a:p>
          <a:pPr algn="r"/>
          <a:fld id="{63A8245C-A788-4D81-B805-FAFB10E35DB7}" type="TxLink">
            <a:rPr lang="en-US" sz="800" b="1" i="0" u="none" strike="noStrike">
              <a:solidFill>
                <a:srgbClr val="2205F5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pPr algn="r"/>
            <a:t>454,55</a:t>
          </a:fld>
          <a:endParaRPr lang="pt-BR" sz="800" b="1">
            <a:solidFill>
              <a:srgbClr val="2205F5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18</xdr:col>
      <xdr:colOff>247650</xdr:colOff>
      <xdr:row>13</xdr:row>
      <xdr:rowOff>9525</xdr:rowOff>
    </xdr:from>
    <xdr:to>
      <xdr:col>19</xdr:col>
      <xdr:colOff>0</xdr:colOff>
      <xdr:row>13</xdr:row>
      <xdr:rowOff>152400</xdr:rowOff>
    </xdr:to>
    <xdr:sp macro="" textlink="$C$13">
      <xdr:nvSpPr>
        <xdr:cNvPr id="8" name="Retângulo 7"/>
        <xdr:cNvSpPr/>
      </xdr:nvSpPr>
      <xdr:spPr>
        <a:xfrm>
          <a:off x="11363325" y="2676525"/>
          <a:ext cx="361950" cy="14287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bIns="36000" rtlCol="0" anchor="ctr" anchorCtr="1"/>
        <a:lstStyle/>
        <a:p>
          <a:pPr algn="l"/>
          <a:fld id="{69E91BB7-D769-4DFB-BB11-DB37F3F9084A}" type="TxLink">
            <a:rPr lang="en-US" sz="800" b="1" i="0" u="none" strike="noStrike">
              <a:solidFill>
                <a:srgbClr val="2205F5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pPr algn="l"/>
            <a:t>5</a:t>
          </a:fld>
          <a:endParaRPr lang="pt-BR" sz="800" b="1">
            <a:solidFill>
              <a:srgbClr val="2205F5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18</xdr:col>
      <xdr:colOff>247650</xdr:colOff>
      <xdr:row>13</xdr:row>
      <xdr:rowOff>152400</xdr:rowOff>
    </xdr:from>
    <xdr:to>
      <xdr:col>19</xdr:col>
      <xdr:colOff>0</xdr:colOff>
      <xdr:row>14</xdr:row>
      <xdr:rowOff>104775</xdr:rowOff>
    </xdr:to>
    <xdr:sp macro="" textlink="$C$14">
      <xdr:nvSpPr>
        <xdr:cNvPr id="9" name="Retângulo 8"/>
        <xdr:cNvSpPr/>
      </xdr:nvSpPr>
      <xdr:spPr>
        <a:xfrm>
          <a:off x="11363325" y="2819400"/>
          <a:ext cx="361950" cy="14287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bIns="36000" rtlCol="0" anchor="ctr" anchorCtr="1"/>
        <a:lstStyle/>
        <a:p>
          <a:pPr algn="l"/>
          <a:fld id="{87B4BC51-3A9E-45F7-AAAD-20AF0B9B0C32}" type="TxLink">
            <a:rPr lang="en-US" sz="800" b="1" i="0" u="none" strike="noStrike">
              <a:solidFill>
                <a:srgbClr val="2205F5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pPr algn="l"/>
            <a:t>17</a:t>
          </a:fld>
          <a:endParaRPr lang="pt-BR" sz="800" b="1">
            <a:solidFill>
              <a:srgbClr val="2205F5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18</xdr:col>
      <xdr:colOff>247650</xdr:colOff>
      <xdr:row>14</xdr:row>
      <xdr:rowOff>114300</xdr:rowOff>
    </xdr:from>
    <xdr:to>
      <xdr:col>19</xdr:col>
      <xdr:colOff>0</xdr:colOff>
      <xdr:row>15</xdr:row>
      <xdr:rowOff>66675</xdr:rowOff>
    </xdr:to>
    <xdr:sp macro="" textlink="$C$15">
      <xdr:nvSpPr>
        <xdr:cNvPr id="10" name="Retângulo 9"/>
        <xdr:cNvSpPr/>
      </xdr:nvSpPr>
      <xdr:spPr>
        <a:xfrm>
          <a:off x="11363325" y="2971800"/>
          <a:ext cx="361950" cy="14287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bIns="36000" rtlCol="0" anchor="ctr" anchorCtr="1"/>
        <a:lstStyle/>
        <a:p>
          <a:pPr algn="l"/>
          <a:fld id="{A0B61931-E20E-4FD1-825D-B59221821B99}" type="TxLink">
            <a:rPr lang="en-US" sz="800" b="1" i="0" u="none" strike="noStrike">
              <a:solidFill>
                <a:srgbClr val="2205F5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pPr algn="l"/>
            <a:t>10</a:t>
          </a:fld>
          <a:endParaRPr lang="pt-BR" sz="800" b="1">
            <a:solidFill>
              <a:srgbClr val="2205F5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18</xdr:col>
      <xdr:colOff>247650</xdr:colOff>
      <xdr:row>15</xdr:row>
      <xdr:rowOff>66675</xdr:rowOff>
    </xdr:from>
    <xdr:to>
      <xdr:col>19</xdr:col>
      <xdr:colOff>0</xdr:colOff>
      <xdr:row>16</xdr:row>
      <xdr:rowOff>19050</xdr:rowOff>
    </xdr:to>
    <xdr:sp macro="" textlink="$C$16">
      <xdr:nvSpPr>
        <xdr:cNvPr id="11" name="Retângulo 10"/>
        <xdr:cNvSpPr/>
      </xdr:nvSpPr>
      <xdr:spPr>
        <a:xfrm>
          <a:off x="11363325" y="3114675"/>
          <a:ext cx="361950" cy="14287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bIns="36000" rtlCol="0" anchor="ctr" anchorCtr="1"/>
        <a:lstStyle/>
        <a:p>
          <a:pPr algn="l"/>
          <a:fld id="{30D1F9F4-57B6-4BC7-8409-4300DAAB1346}" type="TxLink">
            <a:rPr lang="en-US" sz="800" b="1" i="0" u="none" strike="noStrike">
              <a:solidFill>
                <a:srgbClr val="2205F5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pPr algn="l"/>
            <a:t>5</a:t>
          </a:fld>
          <a:endParaRPr lang="pt-BR" sz="800" b="1">
            <a:solidFill>
              <a:srgbClr val="2205F5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18</xdr:col>
      <xdr:colOff>247650</xdr:colOff>
      <xdr:row>16</xdr:row>
      <xdr:rowOff>28575</xdr:rowOff>
    </xdr:from>
    <xdr:to>
      <xdr:col>19</xdr:col>
      <xdr:colOff>0</xdr:colOff>
      <xdr:row>16</xdr:row>
      <xdr:rowOff>171450</xdr:rowOff>
    </xdr:to>
    <xdr:sp macro="" textlink="$C$17">
      <xdr:nvSpPr>
        <xdr:cNvPr id="12" name="Retângulo 11"/>
        <xdr:cNvSpPr/>
      </xdr:nvSpPr>
      <xdr:spPr>
        <a:xfrm>
          <a:off x="11363325" y="3267075"/>
          <a:ext cx="361950" cy="14287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bIns="36000" rtlCol="0" anchor="ctr" anchorCtr="1"/>
        <a:lstStyle/>
        <a:p>
          <a:pPr algn="l"/>
          <a:fld id="{DC8E2D05-5340-4BA3-93E5-C016DFBD4862}" type="TxLink">
            <a:rPr lang="en-US" sz="800" b="1" i="0" u="none" strike="noStrike">
              <a:solidFill>
                <a:srgbClr val="2205F5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pPr algn="l"/>
            <a:t>30</a:t>
          </a:fld>
          <a:endParaRPr lang="pt-BR" sz="800" b="1">
            <a:solidFill>
              <a:srgbClr val="2205F5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17</xdr:col>
      <xdr:colOff>381000</xdr:colOff>
      <xdr:row>17</xdr:row>
      <xdr:rowOff>66676</xdr:rowOff>
    </xdr:from>
    <xdr:to>
      <xdr:col>18</xdr:col>
      <xdr:colOff>19050</xdr:colOff>
      <xdr:row>17</xdr:row>
      <xdr:rowOff>161926</xdr:rowOff>
    </xdr:to>
    <xdr:sp macro="" textlink="$C$17">
      <xdr:nvSpPr>
        <xdr:cNvPr id="13" name="Retângulo 12"/>
        <xdr:cNvSpPr/>
      </xdr:nvSpPr>
      <xdr:spPr>
        <a:xfrm>
          <a:off x="10772775" y="3305176"/>
          <a:ext cx="247650" cy="952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bIns="36000" rtlCol="0" anchor="ctr" anchorCtr="1"/>
        <a:lstStyle/>
        <a:p>
          <a:pPr algn="l"/>
          <a:fld id="{F7F0022E-D6D3-4B22-82DE-D1863ED267A9}" type="TxLink">
            <a:rPr lang="en-US" sz="800" b="1" i="0" u="none" strike="noStrike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pPr algn="l"/>
            <a:t>30</a:t>
          </a:fld>
          <a:endParaRPr lang="pt-BR" sz="300" b="0">
            <a:solidFill>
              <a:sysClr val="windowText" lastClr="000000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19</xdr:col>
      <xdr:colOff>57150</xdr:colOff>
      <xdr:row>17</xdr:row>
      <xdr:rowOff>66676</xdr:rowOff>
    </xdr:from>
    <xdr:to>
      <xdr:col>19</xdr:col>
      <xdr:colOff>523875</xdr:colOff>
      <xdr:row>17</xdr:row>
      <xdr:rowOff>161925</xdr:rowOff>
    </xdr:to>
    <xdr:sp macro="" textlink="$C$20">
      <xdr:nvSpPr>
        <xdr:cNvPr id="14" name="Retângulo 13"/>
        <xdr:cNvSpPr/>
      </xdr:nvSpPr>
      <xdr:spPr>
        <a:xfrm>
          <a:off x="11668125" y="3305176"/>
          <a:ext cx="466725" cy="9524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rIns="72000" bIns="36000" rtlCol="0" anchor="ctr" anchorCtr="1"/>
        <a:lstStyle/>
        <a:p>
          <a:pPr algn="l"/>
          <a:fld id="{CF2E9094-C3BB-46BC-9290-9F50430AD06E}" type="TxLink">
            <a:rPr lang="en-US" sz="800" b="1" i="0" u="none" strike="noStrike">
              <a:solidFill>
                <a:srgbClr val="000000"/>
              </a:solidFill>
              <a:latin typeface="+mn-lt"/>
              <a:cs typeface="Arial" panose="020B0604020202020204" pitchFamily="34" charset="0"/>
            </a:rPr>
            <a:pPr algn="l"/>
            <a:t>1515,15</a:t>
          </a:fld>
          <a:endParaRPr lang="pt-BR" sz="400" b="1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428624</xdr:colOff>
      <xdr:row>11</xdr:row>
      <xdr:rowOff>47625</xdr:rowOff>
    </xdr:from>
    <xdr:to>
      <xdr:col>19</xdr:col>
      <xdr:colOff>95249</xdr:colOff>
      <xdr:row>12</xdr:row>
      <xdr:rowOff>76200</xdr:rowOff>
    </xdr:to>
    <xdr:sp macro="" textlink="$C$9">
      <xdr:nvSpPr>
        <xdr:cNvPr id="15" name="Retângulo 14"/>
        <xdr:cNvSpPr/>
      </xdr:nvSpPr>
      <xdr:spPr>
        <a:xfrm>
          <a:off x="10934699" y="2333625"/>
          <a:ext cx="885825" cy="21907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bIns="36000" rtlCol="0" anchor="ctr" anchorCtr="1"/>
        <a:lstStyle/>
        <a:p>
          <a:pPr algn="ctr"/>
          <a:fld id="{3391A028-552C-4651-B9AF-B3C5DE64A9F4}" type="TxLink">
            <a:rPr lang="en-US" sz="1400" b="1" i="0" u="none" strike="noStrike">
              <a:solidFill>
                <a:srgbClr val="2205F5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pPr algn="ctr"/>
            <a:t>500,00 </a:t>
          </a:fld>
          <a:endParaRPr lang="pt-BR" sz="1000" b="1">
            <a:solidFill>
              <a:srgbClr val="2205F5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16</xdr:col>
      <xdr:colOff>590550</xdr:colOff>
      <xdr:row>8</xdr:row>
      <xdr:rowOff>57151</xdr:rowOff>
    </xdr:from>
    <xdr:to>
      <xdr:col>17</xdr:col>
      <xdr:colOff>457200</xdr:colOff>
      <xdr:row>9</xdr:row>
      <xdr:rowOff>9525</xdr:rowOff>
    </xdr:to>
    <xdr:sp macro="" textlink="$C$3">
      <xdr:nvSpPr>
        <xdr:cNvPr id="16" name="Retângulo 15"/>
        <xdr:cNvSpPr/>
      </xdr:nvSpPr>
      <xdr:spPr>
        <a:xfrm>
          <a:off x="10487025" y="1771651"/>
          <a:ext cx="476250" cy="142874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1"/>
        <a:lstStyle/>
        <a:p>
          <a:pPr algn="l"/>
          <a:fld id="{99923BAB-D0B8-4A5D-9E0C-B5BDF4D4A216}" type="TxLink">
            <a:rPr lang="en-US" sz="800" b="1" i="0" u="none" strike="noStrike">
              <a:solidFill>
                <a:srgbClr val="FF0000"/>
              </a:solidFill>
              <a:latin typeface="Calibri"/>
              <a:cs typeface="Calibri"/>
            </a:rPr>
            <a:pPr algn="l"/>
            <a:t>100,00</a:t>
          </a:fld>
          <a:endParaRPr lang="pt-BR" sz="800" b="1">
            <a:solidFill>
              <a:srgbClr val="2205F5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600075</xdr:colOff>
      <xdr:row>8</xdr:row>
      <xdr:rowOff>47626</xdr:rowOff>
    </xdr:from>
    <xdr:to>
      <xdr:col>18</xdr:col>
      <xdr:colOff>466725</xdr:colOff>
      <xdr:row>9</xdr:row>
      <xdr:rowOff>0</xdr:rowOff>
    </xdr:to>
    <xdr:sp macro="" textlink="$C$5">
      <xdr:nvSpPr>
        <xdr:cNvPr id="17" name="Retângulo 16"/>
        <xdr:cNvSpPr/>
      </xdr:nvSpPr>
      <xdr:spPr>
        <a:xfrm>
          <a:off x="11106150" y="1762126"/>
          <a:ext cx="476250" cy="142874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1"/>
        <a:lstStyle/>
        <a:p>
          <a:pPr algn="l"/>
          <a:fld id="{C9C7E475-60B2-4E11-89D5-A0054FCC96CD}" type="TxLink">
            <a:rPr lang="en-US" sz="800" b="1" i="0" u="none" strike="noStrike">
              <a:solidFill>
                <a:srgbClr val="FF0000"/>
              </a:solidFill>
              <a:latin typeface="Calibri"/>
              <a:cs typeface="Calibri"/>
            </a:rPr>
            <a:pPr algn="l"/>
            <a:t>100,00</a:t>
          </a:fld>
          <a:endParaRPr lang="pt-BR" sz="800" b="1">
            <a:solidFill>
              <a:srgbClr val="2205F5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</xdr:col>
      <xdr:colOff>9525</xdr:colOff>
      <xdr:row>8</xdr:row>
      <xdr:rowOff>47626</xdr:rowOff>
    </xdr:from>
    <xdr:to>
      <xdr:col>19</xdr:col>
      <xdr:colOff>485775</xdr:colOff>
      <xdr:row>9</xdr:row>
      <xdr:rowOff>0</xdr:rowOff>
    </xdr:to>
    <xdr:sp macro="" textlink="$C$7">
      <xdr:nvSpPr>
        <xdr:cNvPr id="18" name="Retângulo 17"/>
        <xdr:cNvSpPr/>
      </xdr:nvSpPr>
      <xdr:spPr>
        <a:xfrm>
          <a:off x="11734800" y="1762126"/>
          <a:ext cx="476250" cy="142874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1"/>
        <a:lstStyle/>
        <a:p>
          <a:pPr algn="l"/>
          <a:fld id="{05FB5B3C-3460-461F-A969-8701269ACDA7}" type="TxLink">
            <a:rPr lang="en-US" sz="800" b="1" i="0" u="none" strike="noStrike">
              <a:solidFill>
                <a:srgbClr val="FF0000"/>
              </a:solidFill>
              <a:latin typeface="Calibri"/>
              <a:cs typeface="Calibri"/>
            </a:rPr>
            <a:pPr algn="l"/>
            <a:t>100,00</a:t>
          </a:fld>
          <a:endParaRPr lang="pt-BR" sz="800" b="1">
            <a:solidFill>
              <a:srgbClr val="2205F5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590550</xdr:colOff>
      <xdr:row>9</xdr:row>
      <xdr:rowOff>152401</xdr:rowOff>
    </xdr:from>
    <xdr:to>
      <xdr:col>17</xdr:col>
      <xdr:colOff>457200</xdr:colOff>
      <xdr:row>10</xdr:row>
      <xdr:rowOff>104775</xdr:rowOff>
    </xdr:to>
    <xdr:sp macro="" textlink="$C$4">
      <xdr:nvSpPr>
        <xdr:cNvPr id="19" name="Retângulo 18"/>
        <xdr:cNvSpPr/>
      </xdr:nvSpPr>
      <xdr:spPr>
        <a:xfrm>
          <a:off x="10487025" y="2057401"/>
          <a:ext cx="476250" cy="142874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1"/>
        <a:lstStyle/>
        <a:p>
          <a:pPr algn="l"/>
          <a:fld id="{BDFC2E46-F0E9-467F-9591-F37BE3BB1E03}" type="TxLink">
            <a:rPr lang="en-US" sz="800" b="1" i="0" u="none" strike="noStrike">
              <a:solidFill>
                <a:srgbClr val="FF0000"/>
              </a:solidFill>
              <a:latin typeface="Calibri"/>
              <a:cs typeface="Calibri"/>
            </a:rPr>
            <a:pPr algn="l"/>
            <a:t>100,00</a:t>
          </a:fld>
          <a:endParaRPr lang="pt-BR" sz="800" b="1">
            <a:solidFill>
              <a:srgbClr val="2205F5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600075</xdr:colOff>
      <xdr:row>9</xdr:row>
      <xdr:rowOff>152401</xdr:rowOff>
    </xdr:from>
    <xdr:to>
      <xdr:col>18</xdr:col>
      <xdr:colOff>466725</xdr:colOff>
      <xdr:row>10</xdr:row>
      <xdr:rowOff>104775</xdr:rowOff>
    </xdr:to>
    <xdr:sp macro="" textlink="$C$6">
      <xdr:nvSpPr>
        <xdr:cNvPr id="20" name="Retângulo 19"/>
        <xdr:cNvSpPr/>
      </xdr:nvSpPr>
      <xdr:spPr>
        <a:xfrm>
          <a:off x="11106150" y="2057401"/>
          <a:ext cx="476250" cy="142874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1"/>
        <a:lstStyle/>
        <a:p>
          <a:pPr algn="l"/>
          <a:fld id="{EBEC69DE-56A3-4DC1-ADB7-336A7AE40D88}" type="TxLink">
            <a:rPr lang="en-US" sz="800" b="1" i="0" u="none" strike="noStrike">
              <a:solidFill>
                <a:srgbClr val="FF0000"/>
              </a:solidFill>
              <a:latin typeface="Calibri"/>
              <a:cs typeface="Calibri"/>
            </a:rPr>
            <a:pPr algn="l"/>
            <a:t>100,00</a:t>
          </a:fld>
          <a:endParaRPr lang="pt-BR" sz="800" b="1">
            <a:solidFill>
              <a:srgbClr val="2205F5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431720</xdr:colOff>
      <xdr:row>11</xdr:row>
      <xdr:rowOff>76200</xdr:rowOff>
    </xdr:from>
    <xdr:to>
      <xdr:col>9</xdr:col>
      <xdr:colOff>898445</xdr:colOff>
      <xdr:row>11</xdr:row>
      <xdr:rowOff>171449</xdr:rowOff>
    </xdr:to>
    <xdr:sp macro="" textlink="$D$3">
      <xdr:nvSpPr>
        <xdr:cNvPr id="21" name="Retângulo 20"/>
        <xdr:cNvSpPr/>
      </xdr:nvSpPr>
      <xdr:spPr>
        <a:xfrm>
          <a:off x="5603795" y="2362200"/>
          <a:ext cx="466725" cy="9524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rIns="72000" bIns="36000" rtlCol="0" anchor="ctr" anchorCtr="1"/>
        <a:lstStyle/>
        <a:p>
          <a:pPr algn="l"/>
          <a:fld id="{C9A53C01-1DE7-4040-84D6-2217F7E63E6D}" type="TxLink">
            <a:rPr lang="en-US" sz="8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30 </a:t>
          </a:fld>
          <a:endParaRPr lang="pt-BR" sz="800" b="1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431720</xdr:colOff>
      <xdr:row>13</xdr:row>
      <xdr:rowOff>0</xdr:rowOff>
    </xdr:from>
    <xdr:to>
      <xdr:col>9</xdr:col>
      <xdr:colOff>898445</xdr:colOff>
      <xdr:row>13</xdr:row>
      <xdr:rowOff>95249</xdr:rowOff>
    </xdr:to>
    <xdr:sp macro="" textlink="$D$4">
      <xdr:nvSpPr>
        <xdr:cNvPr id="22" name="Retângulo 21"/>
        <xdr:cNvSpPr/>
      </xdr:nvSpPr>
      <xdr:spPr>
        <a:xfrm>
          <a:off x="5603795" y="2667000"/>
          <a:ext cx="466725" cy="9524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rIns="72000" bIns="36000" rtlCol="0" anchor="ctr" anchorCtr="1"/>
        <a:lstStyle/>
        <a:p>
          <a:pPr algn="l"/>
          <a:fld id="{9C1FE33E-8B10-46FE-B0A5-CDD38D0F0752}" type="TxLink">
            <a:rPr lang="en-US" sz="8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30 </a:t>
          </a:fld>
          <a:endParaRPr lang="pt-BR" sz="800" b="1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431720</xdr:colOff>
      <xdr:row>14</xdr:row>
      <xdr:rowOff>104775</xdr:rowOff>
    </xdr:from>
    <xdr:to>
      <xdr:col>9</xdr:col>
      <xdr:colOff>898445</xdr:colOff>
      <xdr:row>15</xdr:row>
      <xdr:rowOff>9524</xdr:rowOff>
    </xdr:to>
    <xdr:sp macro="" textlink="$D$5">
      <xdr:nvSpPr>
        <xdr:cNvPr id="23" name="Retângulo 22"/>
        <xdr:cNvSpPr/>
      </xdr:nvSpPr>
      <xdr:spPr>
        <a:xfrm>
          <a:off x="5603795" y="2962275"/>
          <a:ext cx="466725" cy="9524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rIns="72000" bIns="36000" rtlCol="0" anchor="ctr" anchorCtr="1"/>
        <a:lstStyle/>
        <a:p>
          <a:pPr algn="l"/>
          <a:fld id="{3D4D50AA-B699-40B9-91AE-D73A7428548E}" type="TxLink">
            <a:rPr lang="en-US" sz="8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30 </a:t>
          </a:fld>
          <a:endParaRPr lang="pt-BR" sz="800" b="1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431720</xdr:colOff>
      <xdr:row>16</xdr:row>
      <xdr:rowOff>28575</xdr:rowOff>
    </xdr:from>
    <xdr:to>
      <xdr:col>9</xdr:col>
      <xdr:colOff>898445</xdr:colOff>
      <xdr:row>16</xdr:row>
      <xdr:rowOff>123824</xdr:rowOff>
    </xdr:to>
    <xdr:sp macro="" textlink="$D$6">
      <xdr:nvSpPr>
        <xdr:cNvPr id="24" name="Retângulo 23"/>
        <xdr:cNvSpPr/>
      </xdr:nvSpPr>
      <xdr:spPr>
        <a:xfrm>
          <a:off x="5603795" y="3267075"/>
          <a:ext cx="466725" cy="9524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rIns="72000" bIns="36000" rtlCol="0" anchor="ctr" anchorCtr="1"/>
        <a:lstStyle/>
        <a:p>
          <a:pPr algn="l"/>
          <a:fld id="{52F77011-5D64-4A9B-8C6E-4590A0140264}" type="TxLink">
            <a:rPr lang="en-US" sz="8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30 </a:t>
          </a:fld>
          <a:endParaRPr lang="pt-BR" sz="800" b="1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431720</xdr:colOff>
      <xdr:row>17</xdr:row>
      <xdr:rowOff>133350</xdr:rowOff>
    </xdr:from>
    <xdr:to>
      <xdr:col>9</xdr:col>
      <xdr:colOff>898445</xdr:colOff>
      <xdr:row>18</xdr:row>
      <xdr:rowOff>38099</xdr:rowOff>
    </xdr:to>
    <xdr:sp macro="" textlink="$D$7">
      <xdr:nvSpPr>
        <xdr:cNvPr id="25" name="Retângulo 24"/>
        <xdr:cNvSpPr/>
      </xdr:nvSpPr>
      <xdr:spPr>
        <a:xfrm>
          <a:off x="5603795" y="3562350"/>
          <a:ext cx="466725" cy="9524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rIns="72000" bIns="36000" rtlCol="0" anchor="ctr" anchorCtr="1"/>
        <a:lstStyle/>
        <a:p>
          <a:pPr algn="l"/>
          <a:fld id="{30C7C5CE-4542-43C4-B18F-4A571C8F4BB6}" type="TxLink">
            <a:rPr lang="en-US" sz="8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30 </a:t>
          </a:fld>
          <a:endParaRPr lang="pt-BR" sz="800" b="1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266700</xdr:colOff>
      <xdr:row>7</xdr:row>
      <xdr:rowOff>9525</xdr:rowOff>
    </xdr:from>
    <xdr:to>
      <xdr:col>2</xdr:col>
      <xdr:colOff>285750</xdr:colOff>
      <xdr:row>7</xdr:row>
      <xdr:rowOff>161925</xdr:rowOff>
    </xdr:to>
    <xdr:cxnSp macro="">
      <xdr:nvCxnSpPr>
        <xdr:cNvPr id="27" name="Conector de Seta Reta 26"/>
        <xdr:cNvCxnSpPr/>
      </xdr:nvCxnSpPr>
      <xdr:spPr>
        <a:xfrm flipV="1">
          <a:off x="1647825" y="1343025"/>
          <a:ext cx="1905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7</xdr:row>
      <xdr:rowOff>57150</xdr:rowOff>
    </xdr:from>
    <xdr:to>
      <xdr:col>5</xdr:col>
      <xdr:colOff>209550</xdr:colOff>
      <xdr:row>9</xdr:row>
      <xdr:rowOff>95250</xdr:rowOff>
    </xdr:to>
    <xdr:cxnSp macro="">
      <xdr:nvCxnSpPr>
        <xdr:cNvPr id="29" name="Conector de Seta Reta 28"/>
        <xdr:cNvCxnSpPr/>
      </xdr:nvCxnSpPr>
      <xdr:spPr>
        <a:xfrm flipV="1">
          <a:off x="1981200" y="1390650"/>
          <a:ext cx="1076325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9</xdr:row>
      <xdr:rowOff>114300</xdr:rowOff>
    </xdr:from>
    <xdr:to>
      <xdr:col>19</xdr:col>
      <xdr:colOff>57150</xdr:colOff>
      <xdr:row>17</xdr:row>
      <xdr:rowOff>114301</xdr:rowOff>
    </xdr:to>
    <xdr:cxnSp macro="">
      <xdr:nvCxnSpPr>
        <xdr:cNvPr id="31" name="Conector de Seta Reta 30"/>
        <xdr:cNvCxnSpPr>
          <a:endCxn id="14" idx="1"/>
        </xdr:cNvCxnSpPr>
      </xdr:nvCxnSpPr>
      <xdr:spPr>
        <a:xfrm>
          <a:off x="1971675" y="1828800"/>
          <a:ext cx="9525000" cy="15240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17</xdr:row>
      <xdr:rowOff>123825</xdr:rowOff>
    </xdr:from>
    <xdr:to>
      <xdr:col>19</xdr:col>
      <xdr:colOff>47625</xdr:colOff>
      <xdr:row>19</xdr:row>
      <xdr:rowOff>95250</xdr:rowOff>
    </xdr:to>
    <xdr:cxnSp macro="">
      <xdr:nvCxnSpPr>
        <xdr:cNvPr id="36" name="Conector de Seta Reta 35"/>
        <xdr:cNvCxnSpPr/>
      </xdr:nvCxnSpPr>
      <xdr:spPr>
        <a:xfrm flipV="1">
          <a:off x="1990725" y="3362325"/>
          <a:ext cx="9496425" cy="352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333375</xdr:colOff>
      <xdr:row>7</xdr:row>
      <xdr:rowOff>57150</xdr:rowOff>
    </xdr:from>
    <xdr:to>
      <xdr:col>9</xdr:col>
      <xdr:colOff>419100</xdr:colOff>
      <xdr:row>10</xdr:row>
      <xdr:rowOff>133350</xdr:rowOff>
    </xdr:to>
    <xdr:cxnSp macro="">
      <xdr:nvCxnSpPr>
        <xdr:cNvPr id="38" name="Conector de Seta Reta 37"/>
        <xdr:cNvCxnSpPr/>
      </xdr:nvCxnSpPr>
      <xdr:spPr>
        <a:xfrm>
          <a:off x="2276475" y="1390650"/>
          <a:ext cx="3028950" cy="647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174545</xdr:colOff>
      <xdr:row>1</xdr:row>
      <xdr:rowOff>47625</xdr:rowOff>
    </xdr:from>
    <xdr:to>
      <xdr:col>18</xdr:col>
      <xdr:colOff>48717</xdr:colOff>
      <xdr:row>26</xdr:row>
      <xdr:rowOff>38100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0295" y="238125"/>
          <a:ext cx="7036972" cy="4752975"/>
        </a:xfrm>
        <a:prstGeom prst="rect">
          <a:avLst/>
        </a:prstGeom>
      </xdr:spPr>
    </xdr:pic>
    <xdr:clientData/>
  </xdr:twoCellAnchor>
  <xdr:twoCellAnchor>
    <xdr:from>
      <xdr:col>17</xdr:col>
      <xdr:colOff>38100</xdr:colOff>
      <xdr:row>14</xdr:row>
      <xdr:rowOff>9525</xdr:rowOff>
    </xdr:from>
    <xdr:to>
      <xdr:col>17</xdr:col>
      <xdr:colOff>578100</xdr:colOff>
      <xdr:row>14</xdr:row>
      <xdr:rowOff>152400</xdr:rowOff>
    </xdr:to>
    <xdr:sp macro="" textlink="$D$12">
      <xdr:nvSpPr>
        <xdr:cNvPr id="6" name="Retângulo 5"/>
        <xdr:cNvSpPr/>
      </xdr:nvSpPr>
      <xdr:spPr>
        <a:xfrm>
          <a:off x="11763375" y="2676525"/>
          <a:ext cx="540000" cy="14287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rIns="0" bIns="36000" rtlCol="0" anchor="ctr" anchorCtr="1"/>
        <a:lstStyle/>
        <a:p>
          <a:pPr algn="r"/>
          <a:fld id="{86A28511-6D6E-4437-8A1C-DB2A370A4773}" type="TxLink">
            <a:rPr lang="en-US" sz="800" b="1" i="0" u="none" strike="noStrike">
              <a:solidFill>
                <a:srgbClr val="2205F5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pPr algn="r"/>
            <a:t>55,02</a:t>
          </a:fld>
          <a:endParaRPr lang="pt-BR" sz="800" b="1">
            <a:solidFill>
              <a:srgbClr val="2205F5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17</xdr:col>
      <xdr:colOff>38100</xdr:colOff>
      <xdr:row>14</xdr:row>
      <xdr:rowOff>152400</xdr:rowOff>
    </xdr:from>
    <xdr:to>
      <xdr:col>17</xdr:col>
      <xdr:colOff>578100</xdr:colOff>
      <xdr:row>15</xdr:row>
      <xdr:rowOff>104775</xdr:rowOff>
    </xdr:to>
    <xdr:sp macro="" textlink="$D$13">
      <xdr:nvSpPr>
        <xdr:cNvPr id="7" name="Retângulo 6"/>
        <xdr:cNvSpPr/>
      </xdr:nvSpPr>
      <xdr:spPr>
        <a:xfrm>
          <a:off x="11763375" y="2819400"/>
          <a:ext cx="540000" cy="14287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rIns="0" bIns="36000" rtlCol="0" anchor="ctr" anchorCtr="1"/>
        <a:lstStyle/>
        <a:p>
          <a:pPr algn="r"/>
          <a:fld id="{FEAA8BB0-5131-4037-B22F-C9AA3B5BEC6E}" type="TxLink">
            <a:rPr lang="en-US" sz="800" b="1" i="0" u="none" strike="noStrike">
              <a:solidFill>
                <a:srgbClr val="2205F5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pPr algn="r"/>
            <a:t>187,06</a:t>
          </a:fld>
          <a:endParaRPr lang="pt-BR" sz="800" b="1">
            <a:solidFill>
              <a:srgbClr val="2205F5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17</xdr:col>
      <xdr:colOff>38100</xdr:colOff>
      <xdr:row>15</xdr:row>
      <xdr:rowOff>114300</xdr:rowOff>
    </xdr:from>
    <xdr:to>
      <xdr:col>17</xdr:col>
      <xdr:colOff>578100</xdr:colOff>
      <xdr:row>16</xdr:row>
      <xdr:rowOff>66675</xdr:rowOff>
    </xdr:to>
    <xdr:sp macro="" textlink="$D$14">
      <xdr:nvSpPr>
        <xdr:cNvPr id="8" name="Retângulo 7"/>
        <xdr:cNvSpPr/>
      </xdr:nvSpPr>
      <xdr:spPr>
        <a:xfrm>
          <a:off x="11763375" y="2971800"/>
          <a:ext cx="540000" cy="14287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rIns="0" bIns="36000" rtlCol="0" anchor="ctr" anchorCtr="1"/>
        <a:lstStyle/>
        <a:p>
          <a:pPr algn="r"/>
          <a:fld id="{8CB27C67-D93E-42AB-B544-A1AA9FCC9A1D}" type="TxLink">
            <a:rPr lang="en-US" sz="800" b="1" i="0" u="none" strike="noStrike">
              <a:solidFill>
                <a:srgbClr val="2205F5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pPr algn="r"/>
            <a:t>110,04</a:t>
          </a:fld>
          <a:endParaRPr lang="pt-BR" sz="800" b="1">
            <a:solidFill>
              <a:srgbClr val="2205F5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17</xdr:col>
      <xdr:colOff>38100</xdr:colOff>
      <xdr:row>16</xdr:row>
      <xdr:rowOff>66675</xdr:rowOff>
    </xdr:from>
    <xdr:to>
      <xdr:col>17</xdr:col>
      <xdr:colOff>578100</xdr:colOff>
      <xdr:row>17</xdr:row>
      <xdr:rowOff>19050</xdr:rowOff>
    </xdr:to>
    <xdr:sp macro="" textlink="$D$15">
      <xdr:nvSpPr>
        <xdr:cNvPr id="9" name="Retângulo 8"/>
        <xdr:cNvSpPr/>
      </xdr:nvSpPr>
      <xdr:spPr>
        <a:xfrm>
          <a:off x="11763375" y="3114675"/>
          <a:ext cx="540000" cy="14287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rIns="0" bIns="36000" rtlCol="0" anchor="ctr" anchorCtr="1"/>
        <a:lstStyle/>
        <a:p>
          <a:pPr algn="r"/>
          <a:fld id="{99AA58B3-7C48-4FC7-B0C7-3B9CF2652FD0}" type="TxLink">
            <a:rPr lang="en-US" sz="800" b="1" i="0" u="none" strike="noStrike">
              <a:solidFill>
                <a:srgbClr val="2205F5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pPr algn="r"/>
            <a:t>55,02</a:t>
          </a:fld>
          <a:endParaRPr lang="pt-BR" sz="800" b="1">
            <a:solidFill>
              <a:srgbClr val="2205F5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17</xdr:col>
      <xdr:colOff>38100</xdr:colOff>
      <xdr:row>17</xdr:row>
      <xdr:rowOff>28575</xdr:rowOff>
    </xdr:from>
    <xdr:to>
      <xdr:col>17</xdr:col>
      <xdr:colOff>578100</xdr:colOff>
      <xdr:row>17</xdr:row>
      <xdr:rowOff>171450</xdr:rowOff>
    </xdr:to>
    <xdr:sp macro="" textlink="$D$16">
      <xdr:nvSpPr>
        <xdr:cNvPr id="10" name="Retângulo 9"/>
        <xdr:cNvSpPr/>
      </xdr:nvSpPr>
      <xdr:spPr>
        <a:xfrm>
          <a:off x="11763375" y="3267075"/>
          <a:ext cx="540000" cy="14287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rIns="0" bIns="36000" rtlCol="0" anchor="ctr" anchorCtr="1"/>
        <a:lstStyle/>
        <a:p>
          <a:pPr algn="r"/>
          <a:fld id="{63A8245C-A788-4D81-B805-FAFB10E35DB7}" type="TxLink">
            <a:rPr lang="en-US" sz="800" b="1" i="0" u="none" strike="noStrike">
              <a:solidFill>
                <a:srgbClr val="2205F5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pPr algn="r"/>
            <a:t>193,22</a:t>
          </a:fld>
          <a:endParaRPr lang="pt-BR" sz="800" b="1">
            <a:solidFill>
              <a:srgbClr val="2205F5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16</xdr:col>
      <xdr:colOff>247650</xdr:colOff>
      <xdr:row>14</xdr:row>
      <xdr:rowOff>9525</xdr:rowOff>
    </xdr:from>
    <xdr:to>
      <xdr:col>17</xdr:col>
      <xdr:colOff>0</xdr:colOff>
      <xdr:row>14</xdr:row>
      <xdr:rowOff>152400</xdr:rowOff>
    </xdr:to>
    <xdr:sp macro="" textlink="$C$12">
      <xdr:nvSpPr>
        <xdr:cNvPr id="11" name="Retângulo 10"/>
        <xdr:cNvSpPr/>
      </xdr:nvSpPr>
      <xdr:spPr>
        <a:xfrm>
          <a:off x="11363325" y="2676525"/>
          <a:ext cx="361950" cy="14287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bIns="36000" rtlCol="0" anchor="ctr" anchorCtr="1"/>
        <a:lstStyle/>
        <a:p>
          <a:pPr algn="l"/>
          <a:fld id="{69E91BB7-D769-4DFB-BB11-DB37F3F9084A}" type="TxLink">
            <a:rPr lang="en-US" sz="800" b="1" i="0" u="none" strike="noStrike">
              <a:solidFill>
                <a:srgbClr val="2205F5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pPr algn="l"/>
            <a:t>5</a:t>
          </a:fld>
          <a:endParaRPr lang="pt-BR" sz="800" b="1">
            <a:solidFill>
              <a:srgbClr val="2205F5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16</xdr:col>
      <xdr:colOff>247650</xdr:colOff>
      <xdr:row>14</xdr:row>
      <xdr:rowOff>152400</xdr:rowOff>
    </xdr:from>
    <xdr:to>
      <xdr:col>17</xdr:col>
      <xdr:colOff>0</xdr:colOff>
      <xdr:row>15</xdr:row>
      <xdr:rowOff>104775</xdr:rowOff>
    </xdr:to>
    <xdr:sp macro="" textlink="$C$13">
      <xdr:nvSpPr>
        <xdr:cNvPr id="12" name="Retângulo 11"/>
        <xdr:cNvSpPr/>
      </xdr:nvSpPr>
      <xdr:spPr>
        <a:xfrm>
          <a:off x="11363325" y="2819400"/>
          <a:ext cx="361950" cy="14287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bIns="36000" rtlCol="0" anchor="ctr" anchorCtr="1"/>
        <a:lstStyle/>
        <a:p>
          <a:pPr algn="l"/>
          <a:fld id="{87B4BC51-3A9E-45F7-AAAD-20AF0B9B0C32}" type="TxLink">
            <a:rPr lang="en-US" sz="800" b="1" i="0" u="none" strike="noStrike">
              <a:solidFill>
                <a:srgbClr val="2205F5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pPr algn="l"/>
            <a:t>17</a:t>
          </a:fld>
          <a:endParaRPr lang="pt-BR" sz="800" b="1">
            <a:solidFill>
              <a:srgbClr val="2205F5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16</xdr:col>
      <xdr:colOff>247650</xdr:colOff>
      <xdr:row>15</xdr:row>
      <xdr:rowOff>114300</xdr:rowOff>
    </xdr:from>
    <xdr:to>
      <xdr:col>17</xdr:col>
      <xdr:colOff>0</xdr:colOff>
      <xdr:row>16</xdr:row>
      <xdr:rowOff>66675</xdr:rowOff>
    </xdr:to>
    <xdr:sp macro="" textlink="$C$14">
      <xdr:nvSpPr>
        <xdr:cNvPr id="13" name="Retângulo 12"/>
        <xdr:cNvSpPr/>
      </xdr:nvSpPr>
      <xdr:spPr>
        <a:xfrm>
          <a:off x="11363325" y="2971800"/>
          <a:ext cx="361950" cy="14287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bIns="36000" rtlCol="0" anchor="ctr" anchorCtr="1"/>
        <a:lstStyle/>
        <a:p>
          <a:pPr algn="l"/>
          <a:fld id="{A0B61931-E20E-4FD1-825D-B59221821B99}" type="TxLink">
            <a:rPr lang="en-US" sz="800" b="1" i="0" u="none" strike="noStrike">
              <a:solidFill>
                <a:srgbClr val="2205F5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pPr algn="l"/>
            <a:t>10</a:t>
          </a:fld>
          <a:endParaRPr lang="pt-BR" sz="800" b="1">
            <a:solidFill>
              <a:srgbClr val="2205F5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16</xdr:col>
      <xdr:colOff>247650</xdr:colOff>
      <xdr:row>16</xdr:row>
      <xdr:rowOff>66675</xdr:rowOff>
    </xdr:from>
    <xdr:to>
      <xdr:col>17</xdr:col>
      <xdr:colOff>0</xdr:colOff>
      <xdr:row>17</xdr:row>
      <xdr:rowOff>19050</xdr:rowOff>
    </xdr:to>
    <xdr:sp macro="" textlink="$C$15">
      <xdr:nvSpPr>
        <xdr:cNvPr id="14" name="Retângulo 13"/>
        <xdr:cNvSpPr/>
      </xdr:nvSpPr>
      <xdr:spPr>
        <a:xfrm>
          <a:off x="11363325" y="3114675"/>
          <a:ext cx="361950" cy="14287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bIns="36000" rtlCol="0" anchor="ctr" anchorCtr="1"/>
        <a:lstStyle/>
        <a:p>
          <a:pPr algn="l"/>
          <a:fld id="{30D1F9F4-57B6-4BC7-8409-4300DAAB1346}" type="TxLink">
            <a:rPr lang="en-US" sz="800" b="1" i="0" u="none" strike="noStrike">
              <a:solidFill>
                <a:srgbClr val="2205F5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pPr algn="l"/>
            <a:t>5</a:t>
          </a:fld>
          <a:endParaRPr lang="pt-BR" sz="800" b="1">
            <a:solidFill>
              <a:srgbClr val="2205F5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16</xdr:col>
      <xdr:colOff>247650</xdr:colOff>
      <xdr:row>17</xdr:row>
      <xdr:rowOff>28575</xdr:rowOff>
    </xdr:from>
    <xdr:to>
      <xdr:col>17</xdr:col>
      <xdr:colOff>0</xdr:colOff>
      <xdr:row>17</xdr:row>
      <xdr:rowOff>171450</xdr:rowOff>
    </xdr:to>
    <xdr:sp macro="" textlink="$C$16">
      <xdr:nvSpPr>
        <xdr:cNvPr id="15" name="Retângulo 14"/>
        <xdr:cNvSpPr/>
      </xdr:nvSpPr>
      <xdr:spPr>
        <a:xfrm>
          <a:off x="11363325" y="3267075"/>
          <a:ext cx="361950" cy="14287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bIns="36000" rtlCol="0" anchor="ctr" anchorCtr="1"/>
        <a:lstStyle/>
        <a:p>
          <a:pPr algn="l"/>
          <a:fld id="{DC8E2D05-5340-4BA3-93E5-C016DFBD4862}" type="TxLink">
            <a:rPr lang="en-US" sz="800" b="1" i="0" u="none" strike="noStrike">
              <a:solidFill>
                <a:srgbClr val="2205F5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pPr algn="l"/>
            <a:t>17,56</a:t>
          </a:fld>
          <a:endParaRPr lang="pt-BR" sz="800" b="1">
            <a:solidFill>
              <a:srgbClr val="2205F5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381000</xdr:colOff>
      <xdr:row>18</xdr:row>
      <xdr:rowOff>57151</xdr:rowOff>
    </xdr:from>
    <xdr:to>
      <xdr:col>16</xdr:col>
      <xdr:colOff>123826</xdr:colOff>
      <xdr:row>18</xdr:row>
      <xdr:rowOff>171450</xdr:rowOff>
    </xdr:to>
    <xdr:sp macro="" textlink="$C$16">
      <xdr:nvSpPr>
        <xdr:cNvPr id="16" name="Retângulo 15"/>
        <xdr:cNvSpPr/>
      </xdr:nvSpPr>
      <xdr:spPr>
        <a:xfrm>
          <a:off x="9810750" y="3362326"/>
          <a:ext cx="352426" cy="1142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bIns="36000" rtlCol="0" anchor="ctr" anchorCtr="1"/>
        <a:lstStyle/>
        <a:p>
          <a:pPr algn="l"/>
          <a:fld id="{F7F0022E-D6D3-4B22-82DE-D1863ED267A9}" type="TxLink">
            <a:rPr lang="en-US" sz="700" b="1" i="0" u="none" strike="noStrike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pPr algn="l"/>
            <a:t>17,56</a:t>
          </a:fld>
          <a:endParaRPr lang="pt-BR" sz="200" b="0">
            <a:solidFill>
              <a:sysClr val="windowText" lastClr="000000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57150</xdr:colOff>
      <xdr:row>18</xdr:row>
      <xdr:rowOff>57151</xdr:rowOff>
    </xdr:from>
    <xdr:to>
      <xdr:col>17</xdr:col>
      <xdr:colOff>523875</xdr:colOff>
      <xdr:row>18</xdr:row>
      <xdr:rowOff>152400</xdr:rowOff>
    </xdr:to>
    <xdr:sp macro="" textlink="$C$19">
      <xdr:nvSpPr>
        <xdr:cNvPr id="17" name="Retângulo 16"/>
        <xdr:cNvSpPr/>
      </xdr:nvSpPr>
      <xdr:spPr>
        <a:xfrm>
          <a:off x="10706100" y="3362326"/>
          <a:ext cx="466725" cy="9524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rIns="72000" bIns="36000" rtlCol="0" anchor="ctr" anchorCtr="1"/>
        <a:lstStyle/>
        <a:p>
          <a:pPr algn="l"/>
          <a:fld id="{CF2E9094-C3BB-46BC-9290-9F50430AD06E}" type="TxLink">
            <a:rPr lang="en-US" sz="800" b="1" i="0" u="none" strike="noStrike">
              <a:solidFill>
                <a:srgbClr val="000000"/>
              </a:solidFill>
              <a:latin typeface="+mn-lt"/>
              <a:cs typeface="Arial" panose="020B0604020202020204" pitchFamily="34" charset="0"/>
            </a:rPr>
            <a:pPr algn="l"/>
            <a:t>1100,35</a:t>
          </a:fld>
          <a:endParaRPr lang="pt-BR" sz="400" b="1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428624</xdr:colOff>
      <xdr:row>12</xdr:row>
      <xdr:rowOff>47625</xdr:rowOff>
    </xdr:from>
    <xdr:to>
      <xdr:col>17</xdr:col>
      <xdr:colOff>95249</xdr:colOff>
      <xdr:row>13</xdr:row>
      <xdr:rowOff>76200</xdr:rowOff>
    </xdr:to>
    <xdr:sp macro="" textlink="$C$9">
      <xdr:nvSpPr>
        <xdr:cNvPr id="18" name="Retângulo 17"/>
        <xdr:cNvSpPr/>
      </xdr:nvSpPr>
      <xdr:spPr>
        <a:xfrm>
          <a:off x="10782299" y="2352675"/>
          <a:ext cx="885825" cy="21907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bIns="36000" rtlCol="0" anchor="ctr" anchorCtr="1"/>
        <a:lstStyle/>
        <a:p>
          <a:pPr algn="ctr"/>
          <a:fld id="{3391A028-552C-4651-B9AF-B3C5DE64A9F4}" type="TxLink">
            <a:rPr lang="en-US" sz="1400" b="1" i="0" u="none" strike="noStrike">
              <a:solidFill>
                <a:srgbClr val="2205F5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pPr algn="ctr"/>
            <a:t>500,00 </a:t>
          </a:fld>
          <a:endParaRPr lang="pt-BR" sz="1000" b="1">
            <a:solidFill>
              <a:srgbClr val="2205F5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14</xdr:col>
      <xdr:colOff>590550</xdr:colOff>
      <xdr:row>9</xdr:row>
      <xdr:rowOff>57151</xdr:rowOff>
    </xdr:from>
    <xdr:to>
      <xdr:col>15</xdr:col>
      <xdr:colOff>457200</xdr:colOff>
      <xdr:row>10</xdr:row>
      <xdr:rowOff>9525</xdr:rowOff>
    </xdr:to>
    <xdr:sp macro="" textlink="$C$3">
      <xdr:nvSpPr>
        <xdr:cNvPr id="21" name="Retângulo 20"/>
        <xdr:cNvSpPr/>
      </xdr:nvSpPr>
      <xdr:spPr>
        <a:xfrm>
          <a:off x="10487025" y="1771651"/>
          <a:ext cx="476250" cy="142874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1"/>
        <a:lstStyle/>
        <a:p>
          <a:pPr algn="l"/>
          <a:fld id="{99923BAB-D0B8-4A5D-9E0C-B5BDF4D4A216}" type="TxLink">
            <a:rPr lang="en-US" sz="800" b="1" i="0" u="none" strike="noStrike">
              <a:solidFill>
                <a:srgbClr val="FF0000"/>
              </a:solidFill>
              <a:latin typeface="Calibri"/>
              <a:cs typeface="Calibri"/>
            </a:rPr>
            <a:pPr algn="l"/>
            <a:t>100,00</a:t>
          </a:fld>
          <a:endParaRPr lang="pt-BR" sz="800" b="1">
            <a:solidFill>
              <a:srgbClr val="2205F5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600075</xdr:colOff>
      <xdr:row>9</xdr:row>
      <xdr:rowOff>47626</xdr:rowOff>
    </xdr:from>
    <xdr:to>
      <xdr:col>16</xdr:col>
      <xdr:colOff>466725</xdr:colOff>
      <xdr:row>10</xdr:row>
      <xdr:rowOff>0</xdr:rowOff>
    </xdr:to>
    <xdr:sp macro="" textlink="$C$5">
      <xdr:nvSpPr>
        <xdr:cNvPr id="22" name="Retângulo 21"/>
        <xdr:cNvSpPr/>
      </xdr:nvSpPr>
      <xdr:spPr>
        <a:xfrm>
          <a:off x="11106150" y="1762126"/>
          <a:ext cx="476250" cy="142874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1"/>
        <a:lstStyle/>
        <a:p>
          <a:pPr algn="l"/>
          <a:fld id="{C9C7E475-60B2-4E11-89D5-A0054FCC96CD}" type="TxLink">
            <a:rPr lang="en-US" sz="800" b="1" i="0" u="none" strike="noStrike">
              <a:solidFill>
                <a:srgbClr val="FF0000"/>
              </a:solidFill>
              <a:latin typeface="Calibri"/>
              <a:cs typeface="Calibri"/>
            </a:rPr>
            <a:pPr algn="l"/>
            <a:t>100,00</a:t>
          </a:fld>
          <a:endParaRPr lang="pt-BR" sz="800" b="1">
            <a:solidFill>
              <a:srgbClr val="2205F5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9525</xdr:colOff>
      <xdr:row>9</xdr:row>
      <xdr:rowOff>47626</xdr:rowOff>
    </xdr:from>
    <xdr:to>
      <xdr:col>17</xdr:col>
      <xdr:colOff>485775</xdr:colOff>
      <xdr:row>10</xdr:row>
      <xdr:rowOff>0</xdr:rowOff>
    </xdr:to>
    <xdr:sp macro="" textlink="$C$7">
      <xdr:nvSpPr>
        <xdr:cNvPr id="23" name="Retângulo 22"/>
        <xdr:cNvSpPr/>
      </xdr:nvSpPr>
      <xdr:spPr>
        <a:xfrm>
          <a:off x="11734800" y="1762126"/>
          <a:ext cx="476250" cy="142874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1"/>
        <a:lstStyle/>
        <a:p>
          <a:pPr algn="l"/>
          <a:fld id="{05FB5B3C-3460-461F-A969-8701269ACDA7}" type="TxLink">
            <a:rPr lang="en-US" sz="800" b="1" i="0" u="none" strike="noStrike">
              <a:solidFill>
                <a:srgbClr val="FF0000"/>
              </a:solidFill>
              <a:latin typeface="Calibri"/>
              <a:cs typeface="Calibri"/>
            </a:rPr>
            <a:pPr algn="l"/>
            <a:t>100,00</a:t>
          </a:fld>
          <a:endParaRPr lang="pt-BR" sz="800" b="1">
            <a:solidFill>
              <a:srgbClr val="2205F5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590550</xdr:colOff>
      <xdr:row>10</xdr:row>
      <xdr:rowOff>152401</xdr:rowOff>
    </xdr:from>
    <xdr:to>
      <xdr:col>15</xdr:col>
      <xdr:colOff>457200</xdr:colOff>
      <xdr:row>11</xdr:row>
      <xdr:rowOff>104775</xdr:rowOff>
    </xdr:to>
    <xdr:sp macro="" textlink="$C$4">
      <xdr:nvSpPr>
        <xdr:cNvPr id="24" name="Retângulo 23"/>
        <xdr:cNvSpPr/>
      </xdr:nvSpPr>
      <xdr:spPr>
        <a:xfrm>
          <a:off x="10487025" y="2057401"/>
          <a:ext cx="476250" cy="142874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1"/>
        <a:lstStyle/>
        <a:p>
          <a:pPr algn="l"/>
          <a:fld id="{BDFC2E46-F0E9-467F-9591-F37BE3BB1E03}" type="TxLink">
            <a:rPr lang="en-US" sz="800" b="1" i="0" u="none" strike="noStrike">
              <a:solidFill>
                <a:srgbClr val="FF0000"/>
              </a:solidFill>
              <a:latin typeface="Calibri"/>
              <a:cs typeface="Calibri"/>
            </a:rPr>
            <a:pPr algn="l"/>
            <a:t>100,00</a:t>
          </a:fld>
          <a:endParaRPr lang="pt-BR" sz="800" b="1">
            <a:solidFill>
              <a:srgbClr val="2205F5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600075</xdr:colOff>
      <xdr:row>10</xdr:row>
      <xdr:rowOff>152401</xdr:rowOff>
    </xdr:from>
    <xdr:to>
      <xdr:col>16</xdr:col>
      <xdr:colOff>466725</xdr:colOff>
      <xdr:row>11</xdr:row>
      <xdr:rowOff>104775</xdr:rowOff>
    </xdr:to>
    <xdr:sp macro="" textlink="$C$6">
      <xdr:nvSpPr>
        <xdr:cNvPr id="25" name="Retângulo 24"/>
        <xdr:cNvSpPr/>
      </xdr:nvSpPr>
      <xdr:spPr>
        <a:xfrm>
          <a:off x="11106150" y="2057401"/>
          <a:ext cx="476250" cy="142874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1"/>
        <a:lstStyle/>
        <a:p>
          <a:pPr algn="l"/>
          <a:fld id="{EBEC69DE-56A3-4DC1-ADB7-336A7AE40D88}" type="TxLink">
            <a:rPr lang="en-US" sz="800" b="1" i="0" u="none" strike="noStrike">
              <a:solidFill>
                <a:srgbClr val="FF0000"/>
              </a:solidFill>
              <a:latin typeface="Calibri"/>
              <a:cs typeface="Calibri"/>
            </a:rPr>
            <a:pPr algn="l"/>
            <a:t>100,00</a:t>
          </a:fld>
          <a:endParaRPr lang="pt-BR" sz="800" b="1">
            <a:solidFill>
              <a:srgbClr val="2205F5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7"/>
  <sheetViews>
    <sheetView showGridLines="0" tabSelected="1" workbookViewId="0">
      <selection activeCell="L19" sqref="L19"/>
    </sheetView>
  </sheetViews>
  <sheetFormatPr defaultRowHeight="12.75" x14ac:dyDescent="0.25"/>
  <cols>
    <col min="1" max="1" width="1.5703125" style="1" customWidth="1"/>
    <col min="2" max="2" width="30.42578125" style="1" customWidth="1"/>
    <col min="3" max="3" width="16.7109375" style="1" customWidth="1"/>
    <col min="4" max="4" width="2.7109375" style="1" customWidth="1"/>
    <col min="5" max="5" width="20.5703125" style="1" bestFit="1" customWidth="1"/>
    <col min="6" max="6" width="14.140625" style="1" customWidth="1"/>
    <col min="7" max="7" width="2.85546875" style="1" customWidth="1"/>
    <col min="8" max="8" width="22.85546875" style="1" bestFit="1" customWidth="1"/>
    <col min="9" max="9" width="12.7109375" style="1" customWidth="1"/>
    <col min="10" max="10" width="1" style="1" customWidth="1"/>
    <col min="11" max="11" width="4.42578125" style="1" customWidth="1"/>
    <col min="12" max="12" width="43.5703125" style="1" bestFit="1" customWidth="1"/>
    <col min="13" max="16384" width="9.140625" style="1"/>
  </cols>
  <sheetData>
    <row r="1" spans="2:12" ht="6.75" customHeight="1" x14ac:dyDescent="0.25"/>
    <row r="2" spans="2:12" ht="18.75" x14ac:dyDescent="0.25">
      <c r="B2" s="110" t="s">
        <v>26</v>
      </c>
      <c r="C2" s="110"/>
      <c r="D2" s="110"/>
      <c r="E2" s="110"/>
      <c r="F2" s="110"/>
      <c r="G2" s="110"/>
      <c r="H2" s="110"/>
      <c r="I2" s="110"/>
    </row>
    <row r="3" spans="2:12" ht="15" x14ac:dyDescent="0.25">
      <c r="B3" s="2"/>
      <c r="K3" s="99" t="s">
        <v>31</v>
      </c>
      <c r="L3" s="100"/>
    </row>
    <row r="4" spans="2:12" ht="15" x14ac:dyDescent="0.25">
      <c r="B4" s="99" t="s">
        <v>44</v>
      </c>
      <c r="C4" s="101">
        <v>2</v>
      </c>
      <c r="E4" s="102" t="s">
        <v>42</v>
      </c>
      <c r="F4" s="103"/>
      <c r="G4" s="106">
        <f>ROUNDUP(C16+F16+I16+C27+F27+(I27*C4),0)</f>
        <v>74</v>
      </c>
      <c r="H4" s="107"/>
      <c r="K4" s="16"/>
      <c r="L4" s="17" t="s">
        <v>48</v>
      </c>
    </row>
    <row r="5" spans="2:12" ht="15" x14ac:dyDescent="0.25">
      <c r="B5" s="99"/>
      <c r="C5" s="101"/>
      <c r="E5" s="104"/>
      <c r="F5" s="105"/>
      <c r="G5" s="108"/>
      <c r="H5" s="109"/>
      <c r="K5" s="18"/>
      <c r="L5" s="17" t="s">
        <v>47</v>
      </c>
    </row>
    <row r="6" spans="2:12" ht="15" x14ac:dyDescent="0.25">
      <c r="B6" s="4"/>
      <c r="C6" s="4"/>
      <c r="D6" s="4"/>
      <c r="E6" s="4"/>
      <c r="F6" s="4"/>
      <c r="G6" s="4"/>
      <c r="H6" s="4"/>
      <c r="I6" s="4"/>
    </row>
    <row r="7" spans="2:12" ht="15" x14ac:dyDescent="0.25">
      <c r="B7" s="98">
        <v>1</v>
      </c>
      <c r="C7" s="98"/>
      <c r="D7" s="5"/>
      <c r="E7" s="98">
        <v>2</v>
      </c>
      <c r="F7" s="98"/>
      <c r="G7" s="5"/>
      <c r="H7" s="98">
        <v>3</v>
      </c>
      <c r="I7" s="98"/>
    </row>
    <row r="8" spans="2:12" x14ac:dyDescent="0.25">
      <c r="B8" s="96" t="s">
        <v>16</v>
      </c>
      <c r="C8" s="97"/>
      <c r="E8" s="96" t="s">
        <v>32</v>
      </c>
      <c r="F8" s="97"/>
      <c r="H8" s="96" t="s">
        <v>22</v>
      </c>
      <c r="I8" s="97"/>
    </row>
    <row r="9" spans="2:12" x14ac:dyDescent="0.25">
      <c r="B9" s="71" t="s">
        <v>10</v>
      </c>
      <c r="C9" s="87">
        <v>135000</v>
      </c>
      <c r="E9" s="71" t="s">
        <v>17</v>
      </c>
      <c r="F9" s="80">
        <v>2.1</v>
      </c>
      <c r="H9" s="71" t="s">
        <v>23</v>
      </c>
      <c r="I9" s="80">
        <v>15</v>
      </c>
    </row>
    <row r="10" spans="2:12" x14ac:dyDescent="0.25">
      <c r="B10" s="71" t="s">
        <v>11</v>
      </c>
      <c r="C10" s="76">
        <v>0.2</v>
      </c>
      <c r="E10" s="71" t="s">
        <v>18</v>
      </c>
      <c r="F10" s="80">
        <v>3.05</v>
      </c>
      <c r="H10" s="71" t="s">
        <v>24</v>
      </c>
      <c r="I10" s="80">
        <v>2</v>
      </c>
    </row>
    <row r="11" spans="2:12" x14ac:dyDescent="0.25">
      <c r="B11" s="71" t="s">
        <v>12</v>
      </c>
      <c r="C11" s="80">
        <v>8</v>
      </c>
      <c r="E11" s="71" t="s">
        <v>19</v>
      </c>
      <c r="F11" s="80">
        <v>35</v>
      </c>
      <c r="H11" s="71"/>
      <c r="I11" s="80"/>
    </row>
    <row r="12" spans="2:12" x14ac:dyDescent="0.25">
      <c r="B12" s="71" t="s">
        <v>13</v>
      </c>
      <c r="C12" s="80">
        <v>253</v>
      </c>
      <c r="E12" s="71" t="s">
        <v>20</v>
      </c>
      <c r="F12" s="80">
        <v>21</v>
      </c>
      <c r="H12" s="71"/>
      <c r="I12" s="80"/>
    </row>
    <row r="13" spans="2:12" x14ac:dyDescent="0.25">
      <c r="B13" s="71"/>
      <c r="C13" s="80"/>
      <c r="E13" s="71"/>
      <c r="F13" s="80"/>
      <c r="H13" s="71"/>
      <c r="I13" s="80"/>
    </row>
    <row r="14" spans="2:12" x14ac:dyDescent="0.25">
      <c r="B14" s="6" t="s">
        <v>14</v>
      </c>
      <c r="C14" s="86">
        <f>C12*C11</f>
        <v>2024</v>
      </c>
      <c r="E14" s="71"/>
      <c r="F14" s="80"/>
      <c r="H14" s="71"/>
      <c r="I14" s="80"/>
    </row>
    <row r="15" spans="2:12" x14ac:dyDescent="0.25">
      <c r="B15" s="7" t="s">
        <v>15</v>
      </c>
      <c r="C15" s="8">
        <f>C9*C10</f>
        <v>27000</v>
      </c>
      <c r="E15" s="6" t="s">
        <v>21</v>
      </c>
      <c r="F15" s="86">
        <f>F12*C11</f>
        <v>168</v>
      </c>
      <c r="H15" s="71"/>
      <c r="I15" s="80"/>
    </row>
    <row r="16" spans="2:12" x14ac:dyDescent="0.25">
      <c r="B16" s="9" t="s">
        <v>39</v>
      </c>
      <c r="C16" s="10">
        <f>IFERROR(ROUNDUP(C15/C14,2),0)</f>
        <v>13.34</v>
      </c>
      <c r="E16" s="9" t="s">
        <v>38</v>
      </c>
      <c r="F16" s="10">
        <f>IFERROR(ROUNDUP((($F$9*$F$10)*$F$11)/$F$15,2),0)</f>
        <v>1.34</v>
      </c>
      <c r="H16" s="9" t="s">
        <v>25</v>
      </c>
      <c r="I16" s="79">
        <f>IFERROR(ROUNDUP(I10*I9,2),0)</f>
        <v>30</v>
      </c>
    </row>
    <row r="17" spans="2:12" ht="15" x14ac:dyDescent="0.25">
      <c r="B17" s="11"/>
      <c r="C17" s="11"/>
      <c r="D17" s="11"/>
      <c r="E17" s="11"/>
      <c r="F17" s="11"/>
    </row>
    <row r="18" spans="2:12" ht="15" x14ac:dyDescent="0.25">
      <c r="B18" s="98">
        <v>4</v>
      </c>
      <c r="C18" s="98"/>
      <c r="D18" s="4"/>
      <c r="E18" s="98">
        <v>5</v>
      </c>
      <c r="F18" s="98"/>
      <c r="H18" s="98">
        <v>6</v>
      </c>
      <c r="I18" s="98"/>
    </row>
    <row r="19" spans="2:12" x14ac:dyDescent="0.25">
      <c r="B19" s="96" t="s">
        <v>27</v>
      </c>
      <c r="C19" s="97"/>
      <c r="E19" s="96" t="s">
        <v>29</v>
      </c>
      <c r="F19" s="97"/>
      <c r="H19" s="96" t="s">
        <v>43</v>
      </c>
      <c r="I19" s="97"/>
    </row>
    <row r="20" spans="2:12" x14ac:dyDescent="0.25">
      <c r="B20" s="71" t="s">
        <v>28</v>
      </c>
      <c r="C20" s="80">
        <v>10000</v>
      </c>
      <c r="E20" s="71" t="s">
        <v>30</v>
      </c>
      <c r="F20" s="80">
        <v>1000</v>
      </c>
      <c r="H20" s="71" t="s">
        <v>45</v>
      </c>
      <c r="I20" s="80">
        <v>2000</v>
      </c>
    </row>
    <row r="21" spans="2:12" x14ac:dyDescent="0.25">
      <c r="B21" s="71"/>
      <c r="C21" s="80"/>
      <c r="E21" s="71"/>
      <c r="F21" s="80"/>
      <c r="H21" s="71"/>
      <c r="I21" s="80"/>
    </row>
    <row r="22" spans="2:12" x14ac:dyDescent="0.25">
      <c r="B22" s="71"/>
      <c r="C22" s="80"/>
      <c r="E22" s="71"/>
      <c r="F22" s="80"/>
      <c r="H22" s="71"/>
      <c r="I22" s="80"/>
    </row>
    <row r="23" spans="2:12" x14ac:dyDescent="0.25">
      <c r="B23" s="71"/>
      <c r="C23" s="80"/>
      <c r="E23" s="71"/>
      <c r="F23" s="80"/>
      <c r="H23" s="71"/>
      <c r="I23" s="80"/>
    </row>
    <row r="24" spans="2:12" x14ac:dyDescent="0.25">
      <c r="B24" s="71"/>
      <c r="C24" s="80"/>
      <c r="E24" s="71"/>
      <c r="F24" s="80"/>
      <c r="H24" s="71"/>
      <c r="I24" s="80"/>
    </row>
    <row r="25" spans="2:12" x14ac:dyDescent="0.25">
      <c r="B25" s="71"/>
      <c r="C25" s="80"/>
      <c r="E25" s="71"/>
      <c r="F25" s="80"/>
      <c r="H25" s="71"/>
      <c r="I25" s="80"/>
      <c r="L25" s="20"/>
    </row>
    <row r="26" spans="2:12" x14ac:dyDescent="0.25">
      <c r="B26" s="6" t="s">
        <v>14</v>
      </c>
      <c r="C26" s="86">
        <f>C14</f>
        <v>2024</v>
      </c>
      <c r="E26" s="6" t="s">
        <v>14</v>
      </c>
      <c r="F26" s="86">
        <f>C14</f>
        <v>2024</v>
      </c>
      <c r="H26" s="6" t="s">
        <v>14</v>
      </c>
      <c r="I26" s="86">
        <f>C14</f>
        <v>2024</v>
      </c>
    </row>
    <row r="27" spans="2:12" x14ac:dyDescent="0.25">
      <c r="B27" s="9" t="s">
        <v>40</v>
      </c>
      <c r="C27" s="10">
        <f>IFERROR(ROUNDUP(C20/C26,2),0)</f>
        <v>4.95</v>
      </c>
      <c r="E27" s="9" t="s">
        <v>41</v>
      </c>
      <c r="F27" s="10">
        <f>IFERROR(ROUNDUP(F20/F26,1),0)</f>
        <v>0.5</v>
      </c>
      <c r="H27" s="9" t="s">
        <v>46</v>
      </c>
      <c r="I27" s="19">
        <f>IFERROR(ROUNDUP((I20*12)/I26,2),0)</f>
        <v>11.86</v>
      </c>
    </row>
  </sheetData>
  <sheetProtection selectLockedCells="1"/>
  <mergeCells count="18">
    <mergeCell ref="B2:I2"/>
    <mergeCell ref="H7:I7"/>
    <mergeCell ref="E7:F7"/>
    <mergeCell ref="B7:C7"/>
    <mergeCell ref="H18:I18"/>
    <mergeCell ref="E19:F19"/>
    <mergeCell ref="E18:F18"/>
    <mergeCell ref="B19:C19"/>
    <mergeCell ref="B18:C18"/>
    <mergeCell ref="K3:L3"/>
    <mergeCell ref="B8:C8"/>
    <mergeCell ref="E8:F8"/>
    <mergeCell ref="H8:I8"/>
    <mergeCell ref="H19:I19"/>
    <mergeCell ref="B4:B5"/>
    <mergeCell ref="C4:C5"/>
    <mergeCell ref="E4:F5"/>
    <mergeCell ref="G4:H5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29"/>
  <sheetViews>
    <sheetView showGridLines="0" workbookViewId="0">
      <selection activeCell="O13" sqref="O13"/>
    </sheetView>
  </sheetViews>
  <sheetFormatPr defaultRowHeight="12.75" x14ac:dyDescent="0.25"/>
  <cols>
    <col min="1" max="1" width="1.5703125" style="1" customWidth="1"/>
    <col min="2" max="2" width="27.28515625" style="1" bestFit="1" customWidth="1"/>
    <col min="3" max="3" width="11.42578125" style="1" bestFit="1" customWidth="1"/>
    <col min="4" max="4" width="12.42578125" style="1" bestFit="1" customWidth="1"/>
    <col min="5" max="5" width="1.7109375" style="1" customWidth="1"/>
    <col min="6" max="6" width="20.85546875" style="1" bestFit="1" customWidth="1"/>
    <col min="7" max="7" width="12.42578125" style="1" bestFit="1" customWidth="1"/>
    <col min="8" max="8" width="13.5703125" style="1" bestFit="1" customWidth="1"/>
    <col min="9" max="9" width="1.7109375" style="1" customWidth="1"/>
    <col min="10" max="10" width="18.5703125" style="1" bestFit="1" customWidth="1"/>
    <col min="11" max="11" width="11.42578125" style="1" bestFit="1" customWidth="1"/>
    <col min="12" max="12" width="12.42578125" style="1" bestFit="1" customWidth="1"/>
    <col min="13" max="13" width="2.28515625" style="1" customWidth="1"/>
    <col min="14" max="14" width="4.42578125" style="1" customWidth="1"/>
    <col min="15" max="15" width="43.5703125" style="1" bestFit="1" customWidth="1"/>
    <col min="16" max="16384" width="9.140625" style="1"/>
  </cols>
  <sheetData>
    <row r="1" spans="2:15" ht="18.75" customHeight="1" x14ac:dyDescent="0.25">
      <c r="B1" s="116" t="s">
        <v>63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2:15" ht="18.75" x14ac:dyDescent="0.25">
      <c r="B2" s="110" t="s">
        <v>64</v>
      </c>
      <c r="C2" s="110"/>
      <c r="D2" s="110"/>
      <c r="E2" s="110"/>
      <c r="F2" s="110"/>
      <c r="G2" s="110"/>
      <c r="H2" s="110"/>
      <c r="I2" s="110"/>
      <c r="J2" s="110"/>
      <c r="K2" s="110"/>
      <c r="L2" s="61"/>
    </row>
    <row r="3" spans="2:15" ht="16.5" customHeight="1" x14ac:dyDescent="0.25">
      <c r="B3" s="85" t="s">
        <v>92</v>
      </c>
      <c r="C3" s="121">
        <v>100000</v>
      </c>
      <c r="D3" s="121"/>
      <c r="E3" s="67"/>
      <c r="F3" s="122" t="s">
        <v>66</v>
      </c>
      <c r="G3" s="123"/>
      <c r="H3" s="124"/>
      <c r="I3" s="67"/>
      <c r="J3" s="67"/>
      <c r="N3" s="118" t="s">
        <v>31</v>
      </c>
      <c r="O3" s="119"/>
    </row>
    <row r="4" spans="2:15" ht="15" x14ac:dyDescent="0.25">
      <c r="B4" s="3" t="s">
        <v>65</v>
      </c>
      <c r="C4" s="117">
        <f>C3*C12</f>
        <v>1200000</v>
      </c>
      <c r="D4" s="117"/>
      <c r="F4" s="125">
        <f>(C5/C4)</f>
        <v>0.15816666666666668</v>
      </c>
      <c r="G4" s="125"/>
      <c r="H4" s="125"/>
      <c r="N4" s="83"/>
      <c r="O4" s="69" t="s">
        <v>68</v>
      </c>
    </row>
    <row r="5" spans="2:15" ht="15" x14ac:dyDescent="0.25">
      <c r="B5" s="3" t="s">
        <v>67</v>
      </c>
      <c r="C5" s="120">
        <f>D17+G17+L17+D29+H29</f>
        <v>189800</v>
      </c>
      <c r="D5" s="120"/>
      <c r="F5" s="125"/>
      <c r="G5" s="125"/>
      <c r="H5" s="125"/>
      <c r="N5" s="84"/>
      <c r="O5" s="82" t="s">
        <v>47</v>
      </c>
    </row>
    <row r="6" spans="2:15" ht="9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5" ht="15" x14ac:dyDescent="0.25">
      <c r="B7" s="111">
        <v>1</v>
      </c>
      <c r="C7" s="112"/>
      <c r="D7" s="113"/>
      <c r="E7" s="5"/>
      <c r="F7" s="111">
        <v>2</v>
      </c>
      <c r="G7" s="112"/>
      <c r="H7" s="113"/>
      <c r="I7" s="5"/>
      <c r="J7" s="111">
        <v>3</v>
      </c>
      <c r="K7" s="112"/>
      <c r="L7" s="113"/>
    </row>
    <row r="8" spans="2:15" x14ac:dyDescent="0.25">
      <c r="B8" s="96" t="s">
        <v>69</v>
      </c>
      <c r="C8" s="114"/>
      <c r="D8" s="115"/>
      <c r="F8" s="96" t="s">
        <v>70</v>
      </c>
      <c r="G8" s="114"/>
      <c r="H8" s="115"/>
      <c r="J8" s="96" t="s">
        <v>71</v>
      </c>
      <c r="K8" s="114"/>
      <c r="L8" s="115"/>
    </row>
    <row r="9" spans="2:15" ht="15" customHeight="1" x14ac:dyDescent="0.25">
      <c r="B9" s="62" t="s">
        <v>72</v>
      </c>
      <c r="C9" s="138"/>
      <c r="D9" s="115"/>
      <c r="F9" s="62" t="s">
        <v>72</v>
      </c>
      <c r="G9" s="138"/>
      <c r="H9" s="97"/>
      <c r="J9" s="62" t="s">
        <v>72</v>
      </c>
      <c r="K9" s="78" t="s">
        <v>74</v>
      </c>
      <c r="L9" s="63" t="s">
        <v>73</v>
      </c>
    </row>
    <row r="10" spans="2:15" x14ac:dyDescent="0.25">
      <c r="B10" s="71" t="s">
        <v>75</v>
      </c>
      <c r="C10" s="75">
        <v>10000</v>
      </c>
      <c r="D10" s="72"/>
      <c r="F10" s="71" t="s">
        <v>17</v>
      </c>
      <c r="G10" s="128">
        <v>20</v>
      </c>
      <c r="H10" s="128"/>
      <c r="J10" s="71" t="s">
        <v>76</v>
      </c>
      <c r="K10" s="80">
        <v>300</v>
      </c>
      <c r="L10" s="77">
        <f>K10*$C$12</f>
        <v>3600</v>
      </c>
    </row>
    <row r="11" spans="2:15" x14ac:dyDescent="0.25">
      <c r="B11" s="71" t="s">
        <v>11</v>
      </c>
      <c r="C11" s="76">
        <v>0.15</v>
      </c>
      <c r="D11" s="73"/>
      <c r="F11" s="71" t="s">
        <v>18</v>
      </c>
      <c r="G11" s="128">
        <v>12</v>
      </c>
      <c r="H11" s="128"/>
      <c r="J11" s="71" t="s">
        <v>77</v>
      </c>
      <c r="K11" s="80">
        <v>200</v>
      </c>
      <c r="L11" s="77">
        <f>K11*$C$12</f>
        <v>2400</v>
      </c>
    </row>
    <row r="12" spans="2:15" x14ac:dyDescent="0.25">
      <c r="B12" s="6" t="s">
        <v>78</v>
      </c>
      <c r="C12" s="74">
        <v>12</v>
      </c>
      <c r="D12" s="70"/>
      <c r="F12" s="6" t="s">
        <v>19</v>
      </c>
      <c r="G12" s="129">
        <f>G13/G14</f>
        <v>6.25</v>
      </c>
      <c r="H12" s="130"/>
      <c r="J12" s="71" t="s">
        <v>79</v>
      </c>
      <c r="K12" s="80">
        <v>50</v>
      </c>
      <c r="L12" s="77">
        <f>K12*$C$12</f>
        <v>600</v>
      </c>
    </row>
    <row r="13" spans="2:15" x14ac:dyDescent="0.25">
      <c r="B13" s="6" t="s">
        <v>13</v>
      </c>
      <c r="C13" s="70">
        <v>253</v>
      </c>
      <c r="D13" s="70"/>
      <c r="F13" s="71" t="s">
        <v>80</v>
      </c>
      <c r="G13" s="131">
        <v>1500</v>
      </c>
      <c r="H13" s="131"/>
      <c r="J13" s="71" t="s">
        <v>81</v>
      </c>
      <c r="K13" s="80">
        <v>200</v>
      </c>
      <c r="L13" s="77">
        <f>K13*$C$12</f>
        <v>2400</v>
      </c>
    </row>
    <row r="14" spans="2:15" x14ac:dyDescent="0.25">
      <c r="B14" s="6"/>
      <c r="C14" s="70"/>
      <c r="D14" s="70"/>
      <c r="F14" s="6" t="s">
        <v>82</v>
      </c>
      <c r="G14" s="132">
        <f>G10*G11</f>
        <v>240</v>
      </c>
      <c r="H14" s="133"/>
      <c r="J14" s="71" t="s">
        <v>83</v>
      </c>
      <c r="K14" s="80">
        <v>150</v>
      </c>
      <c r="L14" s="77">
        <f>K14*$C$12</f>
        <v>1800</v>
      </c>
    </row>
    <row r="15" spans="2:15" x14ac:dyDescent="0.25">
      <c r="B15" s="6" t="s">
        <v>84</v>
      </c>
      <c r="C15" s="8">
        <f>C10*C11</f>
        <v>1500</v>
      </c>
      <c r="D15" s="70"/>
      <c r="F15" s="6"/>
      <c r="G15" s="134"/>
      <c r="H15" s="135"/>
      <c r="J15" s="71" t="s">
        <v>85</v>
      </c>
      <c r="K15" s="80">
        <v>1000</v>
      </c>
      <c r="L15" s="77">
        <f>K15</f>
        <v>1000</v>
      </c>
    </row>
    <row r="16" spans="2:15" x14ac:dyDescent="0.25">
      <c r="B16" s="7" t="s">
        <v>15</v>
      </c>
      <c r="C16" s="8"/>
      <c r="D16" s="8">
        <f>(C10*C11)*C12</f>
        <v>18000</v>
      </c>
      <c r="F16" s="6"/>
      <c r="G16" s="134"/>
      <c r="H16" s="135"/>
      <c r="J16" s="71"/>
      <c r="K16" s="80"/>
      <c r="L16" s="77">
        <f>K16*$C$12</f>
        <v>0</v>
      </c>
    </row>
    <row r="17" spans="2:12" ht="15" x14ac:dyDescent="0.25">
      <c r="B17" s="9" t="s">
        <v>86</v>
      </c>
      <c r="C17" s="10">
        <f>C16</f>
        <v>0</v>
      </c>
      <c r="D17" s="10">
        <f>(C10*C11)*C12</f>
        <v>18000</v>
      </c>
      <c r="E17" s="11"/>
      <c r="F17" s="9" t="s">
        <v>86</v>
      </c>
      <c r="G17" s="136">
        <f>IFERROR((($G$10*$G$11)*$G$12)*$C$12,0)</f>
        <v>18000</v>
      </c>
      <c r="H17" s="137"/>
      <c r="J17" s="9" t="s">
        <v>86</v>
      </c>
      <c r="K17" s="79">
        <f>SUM(K10:K16)</f>
        <v>1900</v>
      </c>
      <c r="L17" s="10">
        <f>SUM(L10:L16)</f>
        <v>11800</v>
      </c>
    </row>
    <row r="18" spans="2:12" ht="9" customHeight="1" x14ac:dyDescent="0.25">
      <c r="B18" s="11"/>
      <c r="C18" s="11"/>
      <c r="D18" s="11"/>
      <c r="E18" s="4"/>
      <c r="F18" s="11"/>
      <c r="G18" s="11"/>
      <c r="H18" s="11"/>
    </row>
    <row r="19" spans="2:12" ht="15" x14ac:dyDescent="0.25">
      <c r="B19" s="111">
        <v>4</v>
      </c>
      <c r="C19" s="112"/>
      <c r="D19" s="113"/>
      <c r="F19" s="126">
        <v>6</v>
      </c>
      <c r="G19" s="126"/>
      <c r="H19" s="126"/>
    </row>
    <row r="20" spans="2:12" x14ac:dyDescent="0.25">
      <c r="B20" s="96" t="s">
        <v>87</v>
      </c>
      <c r="C20" s="114"/>
      <c r="D20" s="115"/>
      <c r="F20" s="127" t="s">
        <v>88</v>
      </c>
      <c r="G20" s="127"/>
      <c r="H20" s="127"/>
    </row>
    <row r="21" spans="2:12" x14ac:dyDescent="0.25">
      <c r="B21" s="62" t="s">
        <v>72</v>
      </c>
      <c r="C21" s="78" t="s">
        <v>74</v>
      </c>
      <c r="D21" s="63" t="s">
        <v>73</v>
      </c>
      <c r="F21" s="9" t="s">
        <v>72</v>
      </c>
      <c r="G21" s="81" t="s">
        <v>74</v>
      </c>
      <c r="H21" s="9" t="s">
        <v>73</v>
      </c>
    </row>
    <row r="22" spans="2:12" x14ac:dyDescent="0.25">
      <c r="B22" s="71" t="s">
        <v>89</v>
      </c>
      <c r="C22" s="80">
        <v>1000</v>
      </c>
      <c r="D22" s="77">
        <f t="shared" ref="D22:D28" si="0">C22*$C$12</f>
        <v>12000</v>
      </c>
      <c r="F22" s="71" t="s">
        <v>90</v>
      </c>
      <c r="G22" s="80">
        <v>10000</v>
      </c>
      <c r="H22" s="77">
        <f>G22*$C$12</f>
        <v>120000</v>
      </c>
    </row>
    <row r="23" spans="2:12" x14ac:dyDescent="0.25">
      <c r="B23" s="71"/>
      <c r="C23" s="80"/>
      <c r="D23" s="77">
        <f t="shared" si="0"/>
        <v>0</v>
      </c>
      <c r="F23" s="71" t="s">
        <v>91</v>
      </c>
      <c r="G23" s="80">
        <v>10000</v>
      </c>
      <c r="H23" s="77">
        <f>G23</f>
        <v>10000</v>
      </c>
    </row>
    <row r="24" spans="2:12" x14ac:dyDescent="0.25">
      <c r="B24" s="71"/>
      <c r="C24" s="80"/>
      <c r="D24" s="77">
        <f t="shared" si="0"/>
        <v>0</v>
      </c>
      <c r="F24" s="71"/>
      <c r="G24" s="80"/>
      <c r="H24" s="77">
        <f>G24*$C$12</f>
        <v>0</v>
      </c>
    </row>
    <row r="25" spans="2:12" x14ac:dyDescent="0.25">
      <c r="B25" s="71"/>
      <c r="C25" s="80"/>
      <c r="D25" s="77">
        <f t="shared" si="0"/>
        <v>0</v>
      </c>
      <c r="F25" s="71"/>
      <c r="G25" s="80"/>
      <c r="H25" s="77">
        <f>G25*$C$12</f>
        <v>0</v>
      </c>
    </row>
    <row r="26" spans="2:12" x14ac:dyDescent="0.25">
      <c r="B26" s="71"/>
      <c r="C26" s="80"/>
      <c r="D26" s="77">
        <f t="shared" si="0"/>
        <v>0</v>
      </c>
      <c r="F26" s="71"/>
      <c r="G26" s="80"/>
      <c r="H26" s="77">
        <f>G26*$C$12</f>
        <v>0</v>
      </c>
    </row>
    <row r="27" spans="2:12" x14ac:dyDescent="0.25">
      <c r="B27" s="71"/>
      <c r="C27" s="80"/>
      <c r="D27" s="77">
        <f t="shared" si="0"/>
        <v>0</v>
      </c>
      <c r="F27" s="71"/>
      <c r="G27" s="80"/>
      <c r="H27" s="77">
        <f>G27*$C$12</f>
        <v>0</v>
      </c>
    </row>
    <row r="28" spans="2:12" x14ac:dyDescent="0.25">
      <c r="B28" s="71" t="s">
        <v>14</v>
      </c>
      <c r="C28" s="80"/>
      <c r="D28" s="77">
        <f t="shared" si="0"/>
        <v>0</v>
      </c>
      <c r="F28" s="71"/>
      <c r="G28" s="80"/>
      <c r="H28" s="77">
        <f>G28*$C$12</f>
        <v>0</v>
      </c>
    </row>
    <row r="29" spans="2:12" x14ac:dyDescent="0.25">
      <c r="B29" s="9" t="s">
        <v>40</v>
      </c>
      <c r="C29" s="79">
        <f>SUM(C22:C28)</f>
        <v>1000</v>
      </c>
      <c r="D29" s="10">
        <f>SUM(D22:D28)</f>
        <v>12000</v>
      </c>
      <c r="F29" s="9" t="s">
        <v>46</v>
      </c>
      <c r="G29" s="79">
        <f>SUM(G22:G28)</f>
        <v>20000</v>
      </c>
      <c r="H29" s="10">
        <f>SUM(H22:H28)</f>
        <v>130000</v>
      </c>
    </row>
  </sheetData>
  <sheetProtection selectLockedCells="1"/>
  <mergeCells count="28">
    <mergeCell ref="B19:D19"/>
    <mergeCell ref="F19:H19"/>
    <mergeCell ref="B20:D20"/>
    <mergeCell ref="F20:H20"/>
    <mergeCell ref="B7:D7"/>
    <mergeCell ref="F7:H7"/>
    <mergeCell ref="G10:H10"/>
    <mergeCell ref="G11:H11"/>
    <mergeCell ref="G12:H12"/>
    <mergeCell ref="G13:H13"/>
    <mergeCell ref="G14:H14"/>
    <mergeCell ref="G15:H15"/>
    <mergeCell ref="G16:H16"/>
    <mergeCell ref="G17:H17"/>
    <mergeCell ref="G9:H9"/>
    <mergeCell ref="C9:D9"/>
    <mergeCell ref="J7:L7"/>
    <mergeCell ref="B8:D8"/>
    <mergeCell ref="F8:H8"/>
    <mergeCell ref="J8:L8"/>
    <mergeCell ref="B1:O1"/>
    <mergeCell ref="B2:K2"/>
    <mergeCell ref="C4:D4"/>
    <mergeCell ref="N3:O3"/>
    <mergeCell ref="C5:D5"/>
    <mergeCell ref="C3:D3"/>
    <mergeCell ref="F3:H3"/>
    <mergeCell ref="F4:H5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5"/>
  <sheetViews>
    <sheetView showGridLines="0" workbookViewId="0">
      <selection activeCell="I8" sqref="I8"/>
    </sheetView>
  </sheetViews>
  <sheetFormatPr defaultRowHeight="15" x14ac:dyDescent="0.25"/>
  <cols>
    <col min="1" max="1" width="2.5703125" style="12" customWidth="1"/>
    <col min="2" max="2" width="18.140625" style="12" customWidth="1"/>
    <col min="3" max="3" width="8.42578125" style="12" customWidth="1"/>
    <col min="4" max="4" width="8" style="12" bestFit="1" customWidth="1"/>
    <col min="5" max="5" width="5.5703125" style="12" bestFit="1" customWidth="1"/>
    <col min="6" max="6" width="8.5703125" style="12" bestFit="1" customWidth="1"/>
    <col min="7" max="7" width="1.42578125" style="12" customWidth="1"/>
    <col min="8" max="8" width="3.85546875" style="12" customWidth="1"/>
    <col min="9" max="9" width="16.7109375" style="12" bestFit="1" customWidth="1"/>
    <col min="10" max="10" width="16" style="12" customWidth="1"/>
    <col min="11" max="16384" width="9.140625" style="12"/>
  </cols>
  <sheetData>
    <row r="1" spans="2:9" x14ac:dyDescent="0.25">
      <c r="B1" s="21"/>
      <c r="I1" s="21"/>
    </row>
    <row r="2" spans="2:9" x14ac:dyDescent="0.25">
      <c r="C2" s="52" t="s">
        <v>56</v>
      </c>
      <c r="D2" s="52" t="s">
        <v>57</v>
      </c>
      <c r="E2" s="52" t="s">
        <v>33</v>
      </c>
      <c r="F2" s="52" t="s">
        <v>58</v>
      </c>
      <c r="G2" s="21"/>
      <c r="H2" s="21"/>
      <c r="I2" s="21"/>
    </row>
    <row r="3" spans="2:9" x14ac:dyDescent="0.25">
      <c r="B3" s="33" t="s">
        <v>53</v>
      </c>
      <c r="C3" s="38">
        <v>100</v>
      </c>
      <c r="D3" s="34">
        <v>30</v>
      </c>
      <c r="E3" s="53">
        <f>(100-($C$13+$C$14+$C$15+$C$16+D3))/100</f>
        <v>0.33</v>
      </c>
      <c r="F3" s="53">
        <f>C3/E3</f>
        <v>303.030303030303</v>
      </c>
      <c r="G3" s="21"/>
      <c r="H3" s="139" t="s">
        <v>35</v>
      </c>
      <c r="I3" s="139"/>
    </row>
    <row r="4" spans="2:9" x14ac:dyDescent="0.25">
      <c r="B4" s="33" t="s">
        <v>49</v>
      </c>
      <c r="C4" s="38">
        <v>100</v>
      </c>
      <c r="D4" s="35">
        <v>30</v>
      </c>
      <c r="E4" s="54">
        <f>(100-($C$13+$C$14+$C$15+$C$16+D4))/100</f>
        <v>0.33</v>
      </c>
      <c r="F4" s="55">
        <f>C4/E4</f>
        <v>303.030303030303</v>
      </c>
      <c r="G4" s="21"/>
      <c r="H4" s="24"/>
      <c r="I4" s="22" t="s">
        <v>37</v>
      </c>
    </row>
    <row r="5" spans="2:9" x14ac:dyDescent="0.25">
      <c r="B5" s="33" t="s">
        <v>50</v>
      </c>
      <c r="C5" s="38">
        <v>100</v>
      </c>
      <c r="D5" s="34">
        <v>30</v>
      </c>
      <c r="E5" s="53">
        <f>(100-($C$13+$C$14+$C$15+$C$16+D5))/100</f>
        <v>0.33</v>
      </c>
      <c r="F5" s="53">
        <f>C5/E5</f>
        <v>303.030303030303</v>
      </c>
      <c r="G5" s="21"/>
      <c r="H5" s="56"/>
      <c r="I5" s="22" t="s">
        <v>36</v>
      </c>
    </row>
    <row r="6" spans="2:9" x14ac:dyDescent="0.25">
      <c r="B6" s="33" t="s">
        <v>51</v>
      </c>
      <c r="C6" s="38">
        <v>100</v>
      </c>
      <c r="D6" s="35">
        <v>30</v>
      </c>
      <c r="E6" s="54">
        <f>(100-($C$13+$C$14+$C$15+$C$16+D6))/100</f>
        <v>0.33</v>
      </c>
      <c r="F6" s="55">
        <f>C6/E6</f>
        <v>303.030303030303</v>
      </c>
    </row>
    <row r="7" spans="2:9" x14ac:dyDescent="0.25">
      <c r="B7" s="33" t="s">
        <v>52</v>
      </c>
      <c r="C7" s="38">
        <v>100</v>
      </c>
      <c r="D7" s="34">
        <v>30</v>
      </c>
      <c r="E7" s="53">
        <f>(100-($C$13+$C$14+$C$15+$C$16+D7))/100</f>
        <v>0.33</v>
      </c>
      <c r="F7" s="53">
        <f>C7/E7</f>
        <v>303.030303030303</v>
      </c>
    </row>
    <row r="8" spans="2:9" x14ac:dyDescent="0.25">
      <c r="G8" s="21"/>
      <c r="H8" s="21"/>
      <c r="I8" s="21"/>
    </row>
    <row r="9" spans="2:9" x14ac:dyDescent="0.25">
      <c r="B9" s="51" t="s">
        <v>62</v>
      </c>
      <c r="C9" s="36">
        <f>C3+C5+C7+C6+C4</f>
        <v>500</v>
      </c>
      <c r="E9" s="26"/>
      <c r="G9" s="21"/>
      <c r="H9" s="21"/>
      <c r="I9" s="21"/>
    </row>
    <row r="10" spans="2:9" x14ac:dyDescent="0.25">
      <c r="B10" s="51" t="s">
        <v>61</v>
      </c>
      <c r="C10" s="68">
        <f>SUM(F3:F8)</f>
        <v>1515.151515151515</v>
      </c>
      <c r="E10" s="26"/>
      <c r="G10" s="15"/>
    </row>
    <row r="11" spans="2:9" x14ac:dyDescent="0.25">
      <c r="E11" s="26"/>
      <c r="G11" s="39"/>
      <c r="H11" s="39"/>
    </row>
    <row r="12" spans="2:9" x14ac:dyDescent="0.25">
      <c r="B12" s="13" t="s">
        <v>34</v>
      </c>
      <c r="C12" s="14" t="s">
        <v>9</v>
      </c>
      <c r="D12" s="14" t="s">
        <v>6</v>
      </c>
      <c r="E12" s="26"/>
      <c r="G12" s="40"/>
      <c r="H12" s="40"/>
    </row>
    <row r="13" spans="2:9" x14ac:dyDescent="0.25">
      <c r="B13" s="22" t="s">
        <v>2</v>
      </c>
      <c r="C13" s="23">
        <v>5</v>
      </c>
      <c r="D13" s="30">
        <f>C20*(C13/100)</f>
        <v>75.757575757575751</v>
      </c>
      <c r="G13" s="41"/>
      <c r="H13" s="41"/>
      <c r="I13" s="21"/>
    </row>
    <row r="14" spans="2:9" x14ac:dyDescent="0.25">
      <c r="B14" s="22" t="s">
        <v>3</v>
      </c>
      <c r="C14" s="23">
        <v>17</v>
      </c>
      <c r="D14" s="31">
        <f>(C20*(C14/100))</f>
        <v>257.57575757575756</v>
      </c>
      <c r="G14" s="41"/>
      <c r="H14" s="41"/>
      <c r="I14" s="21"/>
    </row>
    <row r="15" spans="2:9" x14ac:dyDescent="0.25">
      <c r="B15" s="22" t="s">
        <v>1</v>
      </c>
      <c r="C15" s="23">
        <v>10</v>
      </c>
      <c r="D15" s="31">
        <f>(C20*(C15/100))</f>
        <v>151.5151515151515</v>
      </c>
      <c r="E15" s="21"/>
      <c r="F15" s="21"/>
      <c r="G15" s="41"/>
      <c r="H15" s="41"/>
      <c r="I15" s="21"/>
    </row>
    <row r="16" spans="2:9" x14ac:dyDescent="0.25">
      <c r="B16" s="22" t="s">
        <v>0</v>
      </c>
      <c r="C16" s="23">
        <v>5</v>
      </c>
      <c r="D16" s="31">
        <f>(C20*(C16/100))</f>
        <v>75.757575757575751</v>
      </c>
      <c r="G16" s="42"/>
      <c r="H16" s="42"/>
      <c r="I16" s="21"/>
    </row>
    <row r="17" spans="2:9" x14ac:dyDescent="0.25">
      <c r="B17" s="22" t="s">
        <v>59</v>
      </c>
      <c r="C17" s="60">
        <f>(C20-(C9+SUM(D13:D16)))/(C20/100)</f>
        <v>30</v>
      </c>
      <c r="D17" s="57">
        <f>(C20*(C17/100))</f>
        <v>454.5454545454545</v>
      </c>
      <c r="G17" s="43"/>
      <c r="H17" s="43"/>
      <c r="I17" s="21"/>
    </row>
    <row r="18" spans="2:9" x14ac:dyDescent="0.25">
      <c r="B18" s="59"/>
      <c r="C18" s="43"/>
      <c r="D18" s="43"/>
      <c r="G18" s="21"/>
      <c r="H18" s="21"/>
      <c r="I18" s="21"/>
    </row>
    <row r="19" spans="2:9" x14ac:dyDescent="0.25">
      <c r="B19" s="21"/>
      <c r="C19" s="25"/>
      <c r="D19" s="25"/>
      <c r="G19" s="21"/>
      <c r="H19" s="21"/>
      <c r="I19" s="21"/>
    </row>
    <row r="20" spans="2:9" x14ac:dyDescent="0.25">
      <c r="B20" s="22" t="s">
        <v>5</v>
      </c>
      <c r="C20" s="58">
        <f>F3+F5+F7+F6+F4</f>
        <v>1515.151515151515</v>
      </c>
      <c r="D20" s="37"/>
      <c r="G20" s="21"/>
      <c r="H20" s="21"/>
      <c r="I20" s="21"/>
    </row>
    <row r="21" spans="2:9" x14ac:dyDescent="0.25">
      <c r="G21" s="21"/>
      <c r="H21" s="21"/>
      <c r="I21" s="21"/>
    </row>
    <row r="22" spans="2:9" x14ac:dyDescent="0.25">
      <c r="B22" s="21" t="s">
        <v>7</v>
      </c>
      <c r="G22" s="21"/>
      <c r="H22" s="21"/>
      <c r="I22" s="21"/>
    </row>
    <row r="23" spans="2:9" x14ac:dyDescent="0.25">
      <c r="B23" s="21" t="s">
        <v>55</v>
      </c>
      <c r="E23" s="25"/>
      <c r="F23" s="25"/>
    </row>
    <row r="24" spans="2:9" ht="15" customHeight="1" x14ac:dyDescent="0.25">
      <c r="B24" s="21"/>
      <c r="D24" s="21"/>
      <c r="E24" s="21"/>
      <c r="F24" s="21"/>
      <c r="G24" s="64"/>
      <c r="H24" s="64"/>
      <c r="I24" s="64"/>
    </row>
    <row r="25" spans="2:9" ht="15" customHeight="1" x14ac:dyDescent="0.25">
      <c r="B25" s="64" t="s">
        <v>47</v>
      </c>
      <c r="C25" s="64"/>
      <c r="D25" s="64"/>
      <c r="E25" s="64"/>
      <c r="F25" s="64"/>
      <c r="G25" s="64"/>
      <c r="H25" s="64"/>
      <c r="I25" s="64"/>
    </row>
    <row r="26" spans="2:9" ht="15" customHeight="1" x14ac:dyDescent="0.25">
      <c r="B26" s="64"/>
      <c r="C26" s="64"/>
      <c r="D26" s="64"/>
      <c r="E26" s="64"/>
      <c r="F26" s="64"/>
    </row>
    <row r="27" spans="2:9" ht="21" customHeight="1" x14ac:dyDescent="0.25"/>
    <row r="28" spans="2:9" ht="21" customHeight="1" x14ac:dyDescent="0.25"/>
    <row r="29" spans="2:9" x14ac:dyDescent="0.25">
      <c r="C29" s="21"/>
    </row>
    <row r="33" spans="4:7" x14ac:dyDescent="0.25">
      <c r="G33" s="45"/>
    </row>
    <row r="34" spans="4:7" x14ac:dyDescent="0.25">
      <c r="E34" s="44"/>
      <c r="F34" s="44"/>
      <c r="G34" s="45"/>
    </row>
    <row r="35" spans="4:7" x14ac:dyDescent="0.25">
      <c r="E35" s="46"/>
      <c r="F35" s="46"/>
      <c r="G35" s="45"/>
    </row>
    <row r="36" spans="4:7" x14ac:dyDescent="0.25">
      <c r="E36" s="47"/>
      <c r="F36" s="47"/>
      <c r="G36" s="45"/>
    </row>
    <row r="37" spans="4:7" x14ac:dyDescent="0.25">
      <c r="E37" s="47"/>
      <c r="F37" s="47"/>
      <c r="G37" s="45"/>
    </row>
    <row r="38" spans="4:7" x14ac:dyDescent="0.25">
      <c r="D38" s="26"/>
      <c r="E38" s="48"/>
      <c r="F38" s="48"/>
      <c r="G38" s="45"/>
    </row>
    <row r="39" spans="4:7" x14ac:dyDescent="0.25">
      <c r="E39" s="48"/>
      <c r="F39" s="48"/>
      <c r="G39" s="45"/>
    </row>
    <row r="40" spans="4:7" x14ac:dyDescent="0.25">
      <c r="E40" s="48"/>
      <c r="F40" s="48"/>
      <c r="G40" s="45"/>
    </row>
    <row r="41" spans="4:7" x14ac:dyDescent="0.25">
      <c r="E41" s="48"/>
      <c r="F41" s="48"/>
      <c r="G41" s="45"/>
    </row>
    <row r="42" spans="4:7" x14ac:dyDescent="0.25">
      <c r="E42" s="45"/>
      <c r="F42" s="45"/>
      <c r="G42" s="45"/>
    </row>
    <row r="43" spans="4:7" x14ac:dyDescent="0.25">
      <c r="E43" s="49"/>
      <c r="F43" s="49"/>
      <c r="G43" s="45"/>
    </row>
    <row r="44" spans="4:7" x14ac:dyDescent="0.25">
      <c r="E44" s="45"/>
      <c r="F44" s="45"/>
      <c r="G44" s="45"/>
    </row>
    <row r="45" spans="4:7" x14ac:dyDescent="0.25">
      <c r="E45" s="45"/>
      <c r="F45" s="45"/>
    </row>
  </sheetData>
  <sheetProtection selectLockedCells="1"/>
  <mergeCells count="1">
    <mergeCell ref="H3:I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7 F4:F6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showGridLines="0" workbookViewId="0">
      <selection activeCell="C17" sqref="C17"/>
    </sheetView>
  </sheetViews>
  <sheetFormatPr defaultRowHeight="15" x14ac:dyDescent="0.25"/>
  <cols>
    <col min="1" max="1" width="2.5703125" style="12" customWidth="1"/>
    <col min="2" max="2" width="18.140625" style="12" customWidth="1"/>
    <col min="3" max="3" width="8.42578125" style="12" customWidth="1"/>
    <col min="4" max="4" width="8.7109375" style="12" customWidth="1"/>
    <col min="5" max="5" width="3" style="12" customWidth="1"/>
    <col min="6" max="6" width="3.85546875" style="12" customWidth="1"/>
    <col min="7" max="7" width="16.7109375" style="12" bestFit="1" customWidth="1"/>
    <col min="8" max="8" width="16" style="12" customWidth="1"/>
    <col min="9" max="16384" width="9.140625" style="12"/>
  </cols>
  <sheetData>
    <row r="1" spans="2:7" ht="3.75" customHeight="1" x14ac:dyDescent="0.25">
      <c r="B1" s="21"/>
      <c r="C1" s="21"/>
      <c r="D1" s="21"/>
      <c r="E1" s="21"/>
      <c r="F1" s="21"/>
      <c r="G1" s="21"/>
    </row>
    <row r="2" spans="2:7" x14ac:dyDescent="0.25">
      <c r="C2" s="52" t="s">
        <v>56</v>
      </c>
      <c r="G2" s="21"/>
    </row>
    <row r="3" spans="2:7" x14ac:dyDescent="0.25">
      <c r="B3" s="27" t="s">
        <v>53</v>
      </c>
      <c r="C3" s="38">
        <v>100</v>
      </c>
      <c r="E3" s="21"/>
      <c r="F3" s="139" t="s">
        <v>35</v>
      </c>
      <c r="G3" s="139"/>
    </row>
    <row r="4" spans="2:7" x14ac:dyDescent="0.25">
      <c r="B4" s="28" t="s">
        <v>49</v>
      </c>
      <c r="C4" s="38">
        <v>100</v>
      </c>
      <c r="E4" s="21"/>
      <c r="F4" s="24"/>
      <c r="G4" s="22" t="s">
        <v>37</v>
      </c>
    </row>
    <row r="5" spans="2:7" x14ac:dyDescent="0.25">
      <c r="B5" s="28" t="s">
        <v>54</v>
      </c>
      <c r="C5" s="38">
        <v>100</v>
      </c>
      <c r="E5" s="21"/>
      <c r="F5" s="56"/>
      <c r="G5" s="22" t="s">
        <v>36</v>
      </c>
    </row>
    <row r="6" spans="2:7" x14ac:dyDescent="0.25">
      <c r="B6" s="28" t="s">
        <v>51</v>
      </c>
      <c r="C6" s="38">
        <v>100</v>
      </c>
      <c r="D6" s="26"/>
      <c r="E6" s="21"/>
    </row>
    <row r="7" spans="2:7" x14ac:dyDescent="0.25">
      <c r="B7" s="33" t="s">
        <v>52</v>
      </c>
      <c r="C7" s="38">
        <v>100</v>
      </c>
      <c r="D7" s="26"/>
    </row>
    <row r="9" spans="2:7" x14ac:dyDescent="0.25">
      <c r="B9" s="50" t="s">
        <v>4</v>
      </c>
      <c r="C9" s="32">
        <f>C3+C5+C7+C6+C4</f>
        <v>500</v>
      </c>
      <c r="E9" s="21"/>
      <c r="F9" s="21"/>
      <c r="G9" s="21"/>
    </row>
    <row r="10" spans="2:7" x14ac:dyDescent="0.25">
      <c r="B10" s="21"/>
      <c r="C10" s="21"/>
      <c r="D10" s="21"/>
      <c r="E10" s="21"/>
    </row>
    <row r="11" spans="2:7" x14ac:dyDescent="0.25">
      <c r="B11" s="13" t="s">
        <v>34</v>
      </c>
      <c r="C11" s="14" t="s">
        <v>9</v>
      </c>
      <c r="D11" s="14" t="s">
        <v>6</v>
      </c>
      <c r="E11" s="15"/>
    </row>
    <row r="12" spans="2:7" x14ac:dyDescent="0.25">
      <c r="B12" s="22" t="s">
        <v>2</v>
      </c>
      <c r="C12" s="23">
        <v>5</v>
      </c>
      <c r="D12" s="30">
        <f>C19*(C12/100)</f>
        <v>55.017605633802816</v>
      </c>
      <c r="E12" s="21"/>
    </row>
    <row r="13" spans="2:7" x14ac:dyDescent="0.25">
      <c r="B13" s="22" t="s">
        <v>3</v>
      </c>
      <c r="C13" s="23">
        <v>17</v>
      </c>
      <c r="D13" s="31">
        <f>(C19*(C13/100))</f>
        <v>187.0598591549296</v>
      </c>
      <c r="E13" s="21"/>
    </row>
    <row r="14" spans="2:7" x14ac:dyDescent="0.25">
      <c r="B14" s="22" t="s">
        <v>1</v>
      </c>
      <c r="C14" s="23">
        <v>10</v>
      </c>
      <c r="D14" s="31">
        <f>(C19*(C14/100))</f>
        <v>110.03521126760563</v>
      </c>
      <c r="E14" s="21"/>
      <c r="F14" s="21"/>
      <c r="G14" s="21"/>
    </row>
    <row r="15" spans="2:7" x14ac:dyDescent="0.25">
      <c r="B15" s="22" t="s">
        <v>0</v>
      </c>
      <c r="C15" s="23">
        <v>5</v>
      </c>
      <c r="D15" s="31">
        <f>(C19*(C15/100))</f>
        <v>55.017605633802816</v>
      </c>
      <c r="E15" s="21"/>
      <c r="F15" s="21"/>
      <c r="G15" s="21"/>
    </row>
    <row r="16" spans="2:7" x14ac:dyDescent="0.25">
      <c r="B16" s="22" t="s">
        <v>60</v>
      </c>
      <c r="C16" s="29">
        <v>17.559999999999999</v>
      </c>
      <c r="D16" s="57">
        <f>(C19*(C16/100))</f>
        <v>193.22183098591546</v>
      </c>
      <c r="E16" s="21"/>
      <c r="F16" s="21"/>
      <c r="G16" s="21"/>
    </row>
    <row r="17" spans="2:7" x14ac:dyDescent="0.25">
      <c r="B17" s="22" t="s">
        <v>33</v>
      </c>
      <c r="C17" s="65">
        <f>(100-(C13+C12+C14+C15+C16))/100</f>
        <v>0.45439999999999997</v>
      </c>
      <c r="D17" s="66"/>
      <c r="E17" s="21"/>
      <c r="F17" s="21"/>
      <c r="G17" s="21"/>
    </row>
    <row r="18" spans="2:7" x14ac:dyDescent="0.25">
      <c r="B18" s="21"/>
      <c r="C18" s="25"/>
      <c r="D18" s="25"/>
      <c r="E18" s="21"/>
      <c r="F18" s="21"/>
      <c r="G18" s="21"/>
    </row>
    <row r="19" spans="2:7" x14ac:dyDescent="0.25">
      <c r="B19" s="22" t="s">
        <v>5</v>
      </c>
      <c r="C19" s="58">
        <f>C9/C17</f>
        <v>1100.3521126760563</v>
      </c>
      <c r="D19" s="25"/>
      <c r="E19" s="21"/>
      <c r="F19" s="21"/>
      <c r="G19" s="21"/>
    </row>
    <row r="20" spans="2:7" x14ac:dyDescent="0.25">
      <c r="B20" s="21"/>
      <c r="C20" s="21"/>
      <c r="D20" s="21"/>
      <c r="E20" s="21"/>
      <c r="F20" s="21"/>
      <c r="G20" s="21"/>
    </row>
    <row r="21" spans="2:7" x14ac:dyDescent="0.25">
      <c r="B21" s="21" t="s">
        <v>7</v>
      </c>
      <c r="C21" s="21"/>
      <c r="D21" s="21"/>
      <c r="E21" s="21"/>
      <c r="F21" s="21"/>
      <c r="G21" s="21"/>
    </row>
    <row r="22" spans="2:7" x14ac:dyDescent="0.25">
      <c r="B22" s="21" t="s">
        <v>8</v>
      </c>
      <c r="C22" s="21"/>
      <c r="D22" s="21"/>
      <c r="E22" s="21"/>
      <c r="F22" s="21"/>
      <c r="G22" s="21"/>
    </row>
    <row r="23" spans="2:7" x14ac:dyDescent="0.25">
      <c r="B23" s="21"/>
      <c r="C23" s="21"/>
      <c r="D23" s="21"/>
      <c r="E23" s="21"/>
      <c r="F23" s="21"/>
      <c r="G23" s="21"/>
    </row>
    <row r="24" spans="2:7" x14ac:dyDescent="0.25">
      <c r="B24" s="140" t="s">
        <v>47</v>
      </c>
      <c r="C24" s="141"/>
      <c r="D24" s="141"/>
      <c r="E24" s="141"/>
      <c r="F24" s="141"/>
      <c r="G24" s="142"/>
    </row>
    <row r="25" spans="2:7" x14ac:dyDescent="0.25">
      <c r="B25" s="143"/>
      <c r="C25" s="144"/>
      <c r="D25" s="144"/>
      <c r="E25" s="144"/>
      <c r="F25" s="144"/>
      <c r="G25" s="145"/>
    </row>
  </sheetData>
  <sheetProtection selectLockedCells="1"/>
  <mergeCells count="2">
    <mergeCell ref="F3:G3"/>
    <mergeCell ref="B24:G25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9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"/>
  <sheetViews>
    <sheetView showGridLines="0" workbookViewId="0">
      <selection activeCell="D15" sqref="D15"/>
    </sheetView>
  </sheetViews>
  <sheetFormatPr defaultRowHeight="15" x14ac:dyDescent="0.25"/>
  <cols>
    <col min="2" max="2" width="8.28515625" bestFit="1" customWidth="1"/>
  </cols>
  <sheetData>
    <row r="2" spans="2:4" x14ac:dyDescent="0.25">
      <c r="B2" s="88" t="s">
        <v>93</v>
      </c>
      <c r="C2" s="89"/>
      <c r="D2" s="90"/>
    </row>
    <row r="3" spans="2:4" x14ac:dyDescent="0.25">
      <c r="B3" s="93" t="s">
        <v>94</v>
      </c>
      <c r="C3" s="93" t="s">
        <v>95</v>
      </c>
      <c r="D3" s="91"/>
    </row>
    <row r="4" spans="2:4" x14ac:dyDescent="0.25">
      <c r="B4" s="94">
        <v>1505</v>
      </c>
      <c r="C4" s="95">
        <f>(B4/60)/24</f>
        <v>1.0451388888888888</v>
      </c>
      <c r="D4" s="92"/>
    </row>
  </sheetData>
  <pageMargins left="0.511811024" right="0.511811024" top="0.78740157499999996" bottom="0.78740157499999996" header="0.31496062000000002" footer="0.31496062000000002"/>
  <pageSetup paperSize="9" orientation="portrait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Custo dos postos de trabalho</vt:lpstr>
      <vt:lpstr>Adicionais (custos admin)</vt:lpstr>
      <vt:lpstr>Margens Diferenciadas</vt:lpstr>
      <vt:lpstr>Margem sobre venda</vt:lpstr>
      <vt:lpstr>Curiosidades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Evandro</dc:creator>
  <cp:lastModifiedBy>Fernando Orben</cp:lastModifiedBy>
  <dcterms:created xsi:type="dcterms:W3CDTF">2010-10-28T13:00:52Z</dcterms:created>
  <dcterms:modified xsi:type="dcterms:W3CDTF">2024-04-30T17:57:45Z</dcterms:modified>
</cp:coreProperties>
</file>